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E81FC117-45BB-4E45-A82F-5968A460A78C}" xr6:coauthVersionLast="47" xr6:coauthVersionMax="47" xr10:uidLastSave="{00000000-0000-0000-0000-000000000000}"/>
  <bookViews>
    <workbookView xWindow="-108" yWindow="-108" windowWidth="23256" windowHeight="13896" tabRatio="947" firstSheet="1"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5.2. CVA" sheetId="105" r:id="rId19"/>
    <sheet name="16. NSFR" sheetId="80" r:id="rId20"/>
    <sheet name=" 17. Residual Maturity" sheetId="95" r:id="rId21"/>
    <sheet name="18. Assets by Exposure classes" sheetId="96" r:id="rId22"/>
    <sheet name="19. Assets by Risk Sectors" sheetId="97" r:id="rId23"/>
    <sheet name="20. Reserves" sheetId="98" r:id="rId24"/>
    <sheet name="21. NPL" sheetId="99" r:id="rId25"/>
    <sheet name="22. Quality" sheetId="100" r:id="rId26"/>
    <sheet name="23. LTV" sheetId="101" r:id="rId27"/>
    <sheet name="24. Risk Sector" sheetId="102" r:id="rId28"/>
    <sheet name="25. Collateral" sheetId="103" r:id="rId29"/>
    <sheet name="26. Retail Products" sheetId="104" r:id="rId30"/>
    <sheet name="Instruction" sheetId="90" r:id="rId31"/>
  </sheets>
  <definedNames>
    <definedName name="_cur1">#REF!</definedName>
    <definedName name="_cur2">#REF!</definedName>
    <definedName name="_xlnm._FilterDatabase" localSheetId="30" hidden="1">Instruction!$A$108:$C$112</definedName>
    <definedName name="_Key1" hidden="1">#REF!</definedName>
    <definedName name="_Order1" hidden="1">255</definedName>
    <definedName name="_Order2" hidden="1">255</definedName>
    <definedName name="_Parse_In" hidden="1">#REF!</definedName>
    <definedName name="_Sort" hidden="1">#REF!</definedName>
    <definedName name="_sum1">#REF!</definedName>
    <definedName name="_sum2">#REF!</definedName>
    <definedName name="a" hidden="1">#REF!</definedName>
    <definedName name="aaaaaaaaa" hidden="1">#REF!</definedName>
    <definedName name="ACC_BALACC" localSheetId="20">#REF!</definedName>
    <definedName name="ACC_BALACC" localSheetId="18">#REF!</definedName>
    <definedName name="ACC_BALACC" localSheetId="2">#REF!</definedName>
    <definedName name="ACC_BALACC" localSheetId="24">#REF!</definedName>
    <definedName name="ACC_BALACC" localSheetId="25">#REF!</definedName>
    <definedName name="ACC_BALACC" localSheetId="26">#REF!</definedName>
    <definedName name="ACC_BALACC" localSheetId="27">#REF!</definedName>
    <definedName name="ACC_BALACC" localSheetId="3">#REF!</definedName>
    <definedName name="ACC_BALACC" localSheetId="4">#REF!</definedName>
    <definedName name="ACC_BALACC" localSheetId="10">#REF!</definedName>
    <definedName name="ACC_BALACC">#REF!</definedName>
    <definedName name="ACC_CRS" localSheetId="20">#REF!</definedName>
    <definedName name="ACC_CRS" localSheetId="18">#REF!</definedName>
    <definedName name="ACC_CRS" localSheetId="2">#REF!</definedName>
    <definedName name="ACC_CRS" localSheetId="24">#REF!</definedName>
    <definedName name="ACC_CRS" localSheetId="25">#REF!</definedName>
    <definedName name="ACC_CRS" localSheetId="26">#REF!</definedName>
    <definedName name="ACC_CRS" localSheetId="27">#REF!</definedName>
    <definedName name="ACC_CRS" localSheetId="3">#REF!</definedName>
    <definedName name="ACC_CRS" localSheetId="4">#REF!</definedName>
    <definedName name="ACC_CRS" localSheetId="10">#REF!</definedName>
    <definedName name="ACC_CRS">#REF!</definedName>
    <definedName name="ACC_DBS" localSheetId="20">#REF!</definedName>
    <definedName name="ACC_DBS" localSheetId="18">#REF!</definedName>
    <definedName name="ACC_DBS" localSheetId="2">#REF!</definedName>
    <definedName name="ACC_DBS" localSheetId="24">#REF!</definedName>
    <definedName name="ACC_DBS" localSheetId="25">#REF!</definedName>
    <definedName name="ACC_DBS" localSheetId="26">#REF!</definedName>
    <definedName name="ACC_DBS" localSheetId="27">#REF!</definedName>
    <definedName name="ACC_DBS" localSheetId="3">#REF!</definedName>
    <definedName name="ACC_DBS" localSheetId="4">#REF!</definedName>
    <definedName name="ACC_DBS" localSheetId="10">#REF!</definedName>
    <definedName name="ACC_DBS">#REF!</definedName>
    <definedName name="ACC_ISO" localSheetId="20">#REF!</definedName>
    <definedName name="ACC_ISO" localSheetId="18">#REF!</definedName>
    <definedName name="ACC_ISO" localSheetId="2">#REF!</definedName>
    <definedName name="ACC_ISO" localSheetId="24">#REF!</definedName>
    <definedName name="ACC_ISO" localSheetId="25">#REF!</definedName>
    <definedName name="ACC_ISO" localSheetId="26">#REF!</definedName>
    <definedName name="ACC_ISO" localSheetId="27">#REF!</definedName>
    <definedName name="ACC_ISO" localSheetId="3">#REF!</definedName>
    <definedName name="ACC_ISO" localSheetId="4">#REF!</definedName>
    <definedName name="ACC_ISO" localSheetId="10">#REF!</definedName>
    <definedName name="ACC_ISO">#REF!</definedName>
    <definedName name="ACC_SALDO" localSheetId="20">#REF!</definedName>
    <definedName name="ACC_SALDO" localSheetId="18">#REF!</definedName>
    <definedName name="ACC_SALDO" localSheetId="2">#REF!</definedName>
    <definedName name="ACC_SALDO" localSheetId="24">#REF!</definedName>
    <definedName name="ACC_SALDO" localSheetId="25">#REF!</definedName>
    <definedName name="ACC_SALDO" localSheetId="26">#REF!</definedName>
    <definedName name="ACC_SALDO" localSheetId="27">#REF!</definedName>
    <definedName name="ACC_SALDO" localSheetId="3">#REF!</definedName>
    <definedName name="ACC_SALDO" localSheetId="4">#REF!</definedName>
    <definedName name="ACC_SALDO" localSheetId="10">#REF!</definedName>
    <definedName name="ACC_SALDO">#REF!</definedName>
    <definedName name="acctype">#REF!</definedName>
    <definedName name="ana" hidden="1">#REF!</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BA_Demand_Deposits_Res_Ind">#REF!</definedName>
    <definedName name="BALACC">#REF!</definedName>
    <definedName name="BG_Del" hidden="1">15</definedName>
    <definedName name="BG_Ins" hidden="1">4</definedName>
    <definedName name="BG_Mod" hidden="1">6</definedName>
    <definedName name="BS_BALACC" localSheetId="20">#REF!</definedName>
    <definedName name="BS_BALACC" localSheetId="18">#REF!</definedName>
    <definedName name="BS_BALACC" localSheetId="2">#REF!</definedName>
    <definedName name="BS_BALACC" localSheetId="24">#REF!</definedName>
    <definedName name="BS_BALACC" localSheetId="25">#REF!</definedName>
    <definedName name="BS_BALACC" localSheetId="26">#REF!</definedName>
    <definedName name="BS_BALACC" localSheetId="27">#REF!</definedName>
    <definedName name="BS_BALACC" localSheetId="3">#REF!</definedName>
    <definedName name="BS_BALACC" localSheetId="4">#REF!</definedName>
    <definedName name="BS_BALACC" localSheetId="10">#REF!</definedName>
    <definedName name="BS_BALACC">#REF!</definedName>
    <definedName name="BS_BALANCE" localSheetId="20">#REF!</definedName>
    <definedName name="BS_BALANCE" localSheetId="18">#REF!</definedName>
    <definedName name="BS_BALANCE" localSheetId="2">#REF!</definedName>
    <definedName name="BS_BALANCE" localSheetId="24">#REF!</definedName>
    <definedName name="BS_BALANCE" localSheetId="25">#REF!</definedName>
    <definedName name="BS_BALANCE" localSheetId="26">#REF!</definedName>
    <definedName name="BS_BALANCE" localSheetId="27">#REF!</definedName>
    <definedName name="BS_BALANCE" localSheetId="3">#REF!</definedName>
    <definedName name="BS_BALANCE" localSheetId="4">#REF!</definedName>
    <definedName name="BS_BALANCE" localSheetId="10">#REF!</definedName>
    <definedName name="BS_BALANCE">#REF!</definedName>
    <definedName name="BS_CR" localSheetId="20">#REF!</definedName>
    <definedName name="BS_CR" localSheetId="18">#REF!</definedName>
    <definedName name="BS_CR" localSheetId="2">#REF!</definedName>
    <definedName name="BS_CR" localSheetId="24">#REF!</definedName>
    <definedName name="BS_CR" localSheetId="25">#REF!</definedName>
    <definedName name="BS_CR" localSheetId="26">#REF!</definedName>
    <definedName name="BS_CR" localSheetId="27">#REF!</definedName>
    <definedName name="BS_CR" localSheetId="3">#REF!</definedName>
    <definedName name="BS_CR" localSheetId="4">#REF!</definedName>
    <definedName name="BS_CR" localSheetId="10">#REF!</definedName>
    <definedName name="BS_CR">#REF!</definedName>
    <definedName name="BS_CR_EQU" localSheetId="20">#REF!</definedName>
    <definedName name="BS_CR_EQU" localSheetId="18">#REF!</definedName>
    <definedName name="BS_CR_EQU" localSheetId="2">#REF!</definedName>
    <definedName name="BS_CR_EQU" localSheetId="24">#REF!</definedName>
    <definedName name="BS_CR_EQU" localSheetId="25">#REF!</definedName>
    <definedName name="BS_CR_EQU" localSheetId="26">#REF!</definedName>
    <definedName name="BS_CR_EQU" localSheetId="27">#REF!</definedName>
    <definedName name="BS_CR_EQU" localSheetId="3">#REF!</definedName>
    <definedName name="BS_CR_EQU" localSheetId="4">#REF!</definedName>
    <definedName name="BS_CR_EQU" localSheetId="10">#REF!</definedName>
    <definedName name="BS_CR_EQU">#REF!</definedName>
    <definedName name="BS_DB" localSheetId="20">#REF!</definedName>
    <definedName name="BS_DB" localSheetId="18">#REF!</definedName>
    <definedName name="BS_DB" localSheetId="2">#REF!</definedName>
    <definedName name="BS_DB" localSheetId="24">#REF!</definedName>
    <definedName name="BS_DB" localSheetId="25">#REF!</definedName>
    <definedName name="BS_DB" localSheetId="26">#REF!</definedName>
    <definedName name="BS_DB" localSheetId="27">#REF!</definedName>
    <definedName name="BS_DB" localSheetId="3">#REF!</definedName>
    <definedName name="BS_DB" localSheetId="4">#REF!</definedName>
    <definedName name="BS_DB" localSheetId="10">#REF!</definedName>
    <definedName name="BS_DB">#REF!</definedName>
    <definedName name="BS_DB_EQU" localSheetId="20">#REF!</definedName>
    <definedName name="BS_DB_EQU" localSheetId="18">#REF!</definedName>
    <definedName name="BS_DB_EQU" localSheetId="2">#REF!</definedName>
    <definedName name="BS_DB_EQU" localSheetId="24">#REF!</definedName>
    <definedName name="BS_DB_EQU" localSheetId="25">#REF!</definedName>
    <definedName name="BS_DB_EQU" localSheetId="26">#REF!</definedName>
    <definedName name="BS_DB_EQU" localSheetId="27">#REF!</definedName>
    <definedName name="BS_DB_EQU" localSheetId="3">#REF!</definedName>
    <definedName name="BS_DB_EQU" localSheetId="4">#REF!</definedName>
    <definedName name="BS_DB_EQU" localSheetId="10">#REF!</definedName>
    <definedName name="BS_DB_EQU">#REF!</definedName>
    <definedName name="BS_DT" localSheetId="20">#REF!</definedName>
    <definedName name="BS_DT" localSheetId="18">#REF!</definedName>
    <definedName name="BS_DT" localSheetId="2">#REF!</definedName>
    <definedName name="BS_DT" localSheetId="24">#REF!</definedName>
    <definedName name="BS_DT" localSheetId="25">#REF!</definedName>
    <definedName name="BS_DT" localSheetId="26">#REF!</definedName>
    <definedName name="BS_DT" localSheetId="27">#REF!</definedName>
    <definedName name="BS_DT" localSheetId="3">#REF!</definedName>
    <definedName name="BS_DT" localSheetId="4">#REF!</definedName>
    <definedName name="BS_DT" localSheetId="10">#REF!</definedName>
    <definedName name="BS_DT">#REF!</definedName>
    <definedName name="BS_ISO" localSheetId="20">#REF!</definedName>
    <definedName name="BS_ISO" localSheetId="18">#REF!</definedName>
    <definedName name="BS_ISO" localSheetId="2">#REF!</definedName>
    <definedName name="BS_ISO" localSheetId="24">#REF!</definedName>
    <definedName name="BS_ISO" localSheetId="25">#REF!</definedName>
    <definedName name="BS_ISO" localSheetId="26">#REF!</definedName>
    <definedName name="BS_ISO" localSheetId="27">#REF!</definedName>
    <definedName name="BS_ISO" localSheetId="3">#REF!</definedName>
    <definedName name="BS_ISO" localSheetId="4">#REF!</definedName>
    <definedName name="BS_ISO" localSheetId="10">#REF!</definedName>
    <definedName name="BS_ISO">#REF!</definedName>
    <definedName name="call">#REF!</definedName>
    <definedName name="convert">#REF!</definedName>
    <definedName name="Countries">#REF!</definedName>
    <definedName name="currencies">#REF!</definedName>
    <definedName name="CurrentDate" localSheetId="20">#REF!</definedName>
    <definedName name="CurrentDate" localSheetId="18">#REF!</definedName>
    <definedName name="CurrentDate" localSheetId="2">#REF!</definedName>
    <definedName name="CurrentDate" localSheetId="24">#REF!</definedName>
    <definedName name="CurrentDate" localSheetId="25">#REF!</definedName>
    <definedName name="CurrentDate" localSheetId="26">#REF!</definedName>
    <definedName name="CurrentDate" localSheetId="27">#REF!</definedName>
    <definedName name="CurrentDate" localSheetId="3">#REF!</definedName>
    <definedName name="CurrentDate" localSheetId="4">#REF!</definedName>
    <definedName name="CurrentDate" localSheetId="10">#REF!</definedName>
    <definedName name="CurrentDate">#REF!</definedName>
    <definedName name="date">#REF!</definedName>
    <definedName name="date1">#REF!</definedName>
    <definedName name="dependency">#REF!</definedName>
    <definedName name="dfgh" hidden="1">#REF!</definedName>
    <definedName name="fintype">#REF!</definedName>
    <definedName name="jgjhg" hidden="1">#REF!</definedName>
    <definedName name="jgjhg1" hidden="1">#REF!</definedName>
    <definedName name="L_FORMULAS_GEO">#REF!</definedName>
    <definedName name="LDtype">#REF!</definedName>
    <definedName name="NDtype">#REF!</definedName>
    <definedName name="ÓÓÓÓÓÓÓÓ" hidden="1">#REF!</definedName>
    <definedName name="ÓÓÓÓÓÓÓÓÓÓÓÓÓÓÓ" hidden="1">#REF!</definedName>
    <definedName name="Q" hidden="1">#REF!</definedName>
    <definedName name="sdsss" hidden="1">#REF!</definedName>
    <definedName name="Sheet">#REF!</definedName>
    <definedName name="ss" hidden="1">#REF!</definedName>
    <definedName name="sub">#REF!</definedName>
    <definedName name="TextRefCopyRangeCount" hidden="1">3</definedName>
    <definedName name="wrn.Aging._.and._.Trend._.Analysis." hidden="1">{#N/A,#N/A,FALSE,"Aging Summary";#N/A,#N/A,FALSE,"Ratio Analysis";#N/A,#N/A,FALSE,"Test 120 Day Accts";#N/A,#N/A,FALSE,"Tickmarks"}</definedName>
    <definedName name="აა" hidden="1">#REF!</definedName>
    <definedName name="ს" hidden="1">#REF!</definedName>
    <definedName name="საკრედიტო">#REF!</definedName>
    <definedName name="სსს" hidden="1">#REF!</definedName>
    <definedName name="ფაილი">#REF!</definedName>
    <definedName name="ცვლილება_კორექტირება_რეგულაციაში">#REF!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37" l="1"/>
  <c r="F18" i="37"/>
  <c r="E18" i="37"/>
  <c r="D18" i="37"/>
  <c r="C18" i="37"/>
  <c r="K4" i="102" l="1"/>
  <c r="J4" i="102"/>
  <c r="I4" i="102"/>
  <c r="F4" i="102"/>
  <c r="E4" i="102"/>
  <c r="C9" i="101" l="1"/>
  <c r="C18" i="101" l="1"/>
  <c r="F6" i="105" l="1"/>
  <c r="E6" i="105"/>
  <c r="D6" i="105"/>
  <c r="C6" i="105"/>
  <c r="G9" i="37" l="1"/>
  <c r="F9" i="37"/>
  <c r="E9" i="37"/>
  <c r="D9" i="37"/>
  <c r="G8" i="37"/>
  <c r="F8" i="37"/>
  <c r="E8" i="37"/>
  <c r="D8" i="37"/>
  <c r="G7" i="37"/>
  <c r="G6" i="37" s="1"/>
  <c r="F7" i="37"/>
  <c r="F6" i="37" s="1"/>
  <c r="E7" i="37"/>
  <c r="E6" i="37" s="1"/>
  <c r="D7" i="37"/>
  <c r="D6" i="37" s="1"/>
  <c r="Q19" i="37"/>
  <c r="C20" i="101" l="1"/>
  <c r="C19" i="101"/>
  <c r="C17" i="101"/>
  <c r="C15" i="101"/>
  <c r="C14" i="101"/>
  <c r="C13" i="101"/>
  <c r="C12" i="101"/>
  <c r="C11" i="101"/>
  <c r="C10" i="101"/>
  <c r="L33" i="102"/>
  <c r="K33" i="102"/>
  <c r="J33" i="102"/>
  <c r="I33" i="102"/>
  <c r="G33" i="102"/>
  <c r="E33" i="102"/>
  <c r="D33" i="102"/>
  <c r="H33" i="102" l="1"/>
  <c r="C22" i="74" l="1"/>
  <c r="H21" i="74"/>
  <c r="H20" i="74"/>
  <c r="H19" i="74"/>
  <c r="H18" i="74"/>
  <c r="H17" i="74"/>
  <c r="H16" i="74"/>
  <c r="H15" i="74"/>
  <c r="H14" i="74"/>
  <c r="H13" i="74"/>
  <c r="H12" i="74"/>
  <c r="H11" i="74"/>
  <c r="H10" i="74"/>
  <c r="H9" i="74"/>
  <c r="H8" i="74"/>
  <c r="C8" i="101" l="1"/>
  <c r="J23" i="36" l="1"/>
  <c r="I23" i="36"/>
  <c r="G23" i="36"/>
  <c r="F23" i="36"/>
  <c r="K24" i="36" l="1"/>
  <c r="H24" i="36"/>
  <c r="I24" i="36"/>
  <c r="I25" i="36" s="1"/>
  <c r="J24" i="36"/>
  <c r="J25" i="36" s="1"/>
  <c r="F24" i="36"/>
  <c r="F25" i="36" s="1"/>
  <c r="G24" i="36"/>
  <c r="G25" i="36" s="1"/>
  <c r="K23" i="36"/>
  <c r="H23" i="36"/>
  <c r="K25" i="36" l="1"/>
  <c r="H25" i="36"/>
  <c r="B2" i="105"/>
  <c r="B1" i="105"/>
  <c r="Q33" i="37" l="1"/>
  <c r="Q32" i="37"/>
  <c r="Q31" i="37"/>
  <c r="Q29" i="37"/>
  <c r="Q26" i="37" s="1"/>
  <c r="Q28" i="37"/>
  <c r="Q27" i="37"/>
  <c r="Q25" i="37"/>
  <c r="Q24" i="37"/>
  <c r="Q23" i="37"/>
  <c r="Q22" i="37" s="1"/>
  <c r="Q21" i="37"/>
  <c r="Q20" i="37"/>
  <c r="Q17" i="37"/>
  <c r="Q16" i="37"/>
  <c r="Q15" i="37"/>
  <c r="Q12" i="37"/>
  <c r="Q10" i="37" s="1"/>
  <c r="Q13" i="37"/>
  <c r="Q11" i="37"/>
  <c r="I33" i="37"/>
  <c r="I32" i="37"/>
  <c r="I31" i="37"/>
  <c r="I30" i="37"/>
  <c r="I29" i="37"/>
  <c r="I28" i="37"/>
  <c r="I27" i="37"/>
  <c r="I26" i="37"/>
  <c r="I25" i="37"/>
  <c r="I24" i="37"/>
  <c r="I23" i="37"/>
  <c r="I22" i="37"/>
  <c r="I21" i="37"/>
  <c r="I20" i="37"/>
  <c r="I19" i="37"/>
  <c r="I18" i="37"/>
  <c r="I17" i="37"/>
  <c r="I16" i="37"/>
  <c r="I15" i="37"/>
  <c r="I14" i="37"/>
  <c r="I13" i="37"/>
  <c r="I12" i="37"/>
  <c r="I11" i="37"/>
  <c r="I10" i="37"/>
  <c r="P9" i="37"/>
  <c r="O9" i="37"/>
  <c r="N9" i="37"/>
  <c r="M9" i="37"/>
  <c r="L9" i="37"/>
  <c r="K9" i="37"/>
  <c r="J9" i="37"/>
  <c r="I9" i="37"/>
  <c r="C9" i="37"/>
  <c r="P8" i="37"/>
  <c r="O8" i="37"/>
  <c r="N8" i="37"/>
  <c r="M8" i="37"/>
  <c r="L8" i="37"/>
  <c r="K8" i="37"/>
  <c r="J8" i="37"/>
  <c r="I8" i="37"/>
  <c r="C8" i="37"/>
  <c r="P7" i="37"/>
  <c r="P6" i="37" s="1"/>
  <c r="O7" i="37"/>
  <c r="O6" i="37" s="1"/>
  <c r="N7" i="37"/>
  <c r="N6" i="37" s="1"/>
  <c r="M7" i="37"/>
  <c r="L7" i="37"/>
  <c r="L6" i="37" s="1"/>
  <c r="K7" i="37"/>
  <c r="K6" i="37" s="1"/>
  <c r="J7" i="37"/>
  <c r="J6" i="37" s="1"/>
  <c r="C7" i="37"/>
  <c r="C6" i="37" s="1"/>
  <c r="E34" i="37"/>
  <c r="D34" i="37"/>
  <c r="M6" i="37" l="1"/>
  <c r="M34" i="37" s="1"/>
  <c r="G34" i="37"/>
  <c r="Q18" i="37"/>
  <c r="Q14" i="37"/>
  <c r="J34" i="37"/>
  <c r="Q30" i="37"/>
  <c r="L34" i="37"/>
  <c r="F34" i="37"/>
  <c r="O34" i="37"/>
  <c r="P34" i="37"/>
  <c r="K34" i="37"/>
  <c r="Q8" i="37"/>
  <c r="N34" i="37"/>
  <c r="C34" i="37"/>
  <c r="I7" i="37"/>
  <c r="I6" i="37" s="1"/>
  <c r="Q7" i="37"/>
  <c r="Q9" i="37"/>
  <c r="I34" i="37" l="1"/>
  <c r="Q6" i="37"/>
  <c r="Q34" i="37" s="1"/>
  <c r="E5" i="6"/>
  <c r="F5" i="6"/>
  <c r="G5" i="6"/>
  <c r="C22" i="95" l="1"/>
  <c r="H21" i="95"/>
  <c r="B1" i="94" l="1"/>
  <c r="B1" i="93"/>
  <c r="B1" i="92"/>
  <c r="B1" i="104" l="1"/>
  <c r="B1" i="103"/>
  <c r="B1" i="102"/>
  <c r="B1" i="101"/>
  <c r="B1" i="100"/>
  <c r="B1" i="99"/>
  <c r="B1" i="98"/>
  <c r="B1" i="97"/>
  <c r="B1" i="96"/>
  <c r="B1" i="95"/>
  <c r="C10" i="99" l="1"/>
  <c r="C7" i="98"/>
  <c r="D7" i="98"/>
  <c r="C10" i="98"/>
  <c r="D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8" i="96"/>
  <c r="H9" i="96"/>
  <c r="H10" i="96"/>
  <c r="H11" i="96"/>
  <c r="H13" i="96"/>
  <c r="H14" i="96"/>
  <c r="H15" i="96"/>
  <c r="H16" i="96"/>
  <c r="H17" i="96"/>
  <c r="H18" i="96"/>
  <c r="H19" i="96"/>
  <c r="H20" i="96"/>
  <c r="C21" i="96"/>
  <c r="E21" i="96"/>
  <c r="F21" i="96"/>
  <c r="G21" i="96"/>
  <c r="H22" i="96"/>
  <c r="H23" i="96"/>
  <c r="H8" i="95"/>
  <c r="H7" i="96" s="1"/>
  <c r="H9" i="95"/>
  <c r="H10" i="95"/>
  <c r="H11" i="95"/>
  <c r="H12" i="95"/>
  <c r="H13" i="95"/>
  <c r="H12" i="96" s="1"/>
  <c r="H14" i="95"/>
  <c r="H15" i="95"/>
  <c r="H16" i="95"/>
  <c r="H17" i="95"/>
  <c r="H18" i="95"/>
  <c r="H19" i="95"/>
  <c r="H20" i="95"/>
  <c r="D22" i="95"/>
  <c r="E22" i="95"/>
  <c r="F22" i="95"/>
  <c r="G22" i="95"/>
  <c r="D21" i="96" l="1"/>
  <c r="C18" i="99"/>
  <c r="C15" i="98"/>
  <c r="D15" i="98"/>
  <c r="H22" i="95"/>
  <c r="H34" i="97"/>
  <c r="H21" i="96"/>
  <c r="D37" i="72" l="1"/>
  <c r="E37" i="72" l="1"/>
  <c r="C37" i="72"/>
  <c r="B1" i="80"/>
  <c r="G39" i="80" l="1"/>
  <c r="B1" i="79" l="1"/>
  <c r="B1" i="37"/>
  <c r="B1" i="36"/>
  <c r="B1" i="74"/>
  <c r="B1" i="64"/>
  <c r="B1" i="35"/>
  <c r="B1" i="69"/>
  <c r="B1" i="77"/>
  <c r="B1" i="28"/>
  <c r="B1" i="73"/>
  <c r="B1" i="72"/>
  <c r="B1" i="52"/>
  <c r="B1" i="71"/>
  <c r="B1" i="6"/>
  <c r="S22" i="35" l="1"/>
  <c r="D22" i="35" l="1"/>
  <c r="E22" i="35"/>
  <c r="F22" i="35"/>
  <c r="G22" i="35"/>
  <c r="H22" i="35"/>
  <c r="I22" i="35"/>
  <c r="J22" i="35"/>
  <c r="K22" i="35"/>
  <c r="L22" i="35"/>
  <c r="M22" i="35"/>
  <c r="N22" i="35"/>
  <c r="O22" i="35"/>
  <c r="P22" i="35"/>
  <c r="Q22" i="35"/>
  <c r="R22" i="35"/>
  <c r="C22" i="35"/>
  <c r="G22" i="74" l="1"/>
  <c r="F22" i="74"/>
  <c r="V7" i="64" l="1"/>
  <c r="T21" i="64" l="1"/>
  <c r="U21" i="64"/>
  <c r="V9" i="64"/>
  <c r="D22" i="74" l="1"/>
  <c r="E22" i="74"/>
  <c r="H22" i="74" l="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B2" i="93" l="1"/>
  <c r="B2" i="97"/>
  <c r="B2" i="37"/>
  <c r="B2" i="69"/>
  <c r="B2" i="92"/>
  <c r="B2" i="36"/>
  <c r="B2" i="74"/>
  <c r="B2" i="95"/>
  <c r="B2" i="94"/>
  <c r="B2" i="103"/>
  <c r="B2" i="73"/>
  <c r="B2" i="77"/>
  <c r="B2" i="102"/>
  <c r="C5" i="6"/>
  <c r="B2" i="80"/>
  <c r="B2" i="101"/>
  <c r="B2" i="64"/>
  <c r="B2" i="99"/>
  <c r="B2" i="35"/>
  <c r="B2" i="104"/>
  <c r="B2" i="100"/>
  <c r="B2" i="72"/>
  <c r="B2" i="96"/>
  <c r="B2" i="98"/>
  <c r="B2" i="52"/>
  <c r="B2" i="79"/>
  <c r="B2" i="28"/>
  <c r="B2" i="71"/>
  <c r="G5" i="71" s="1"/>
  <c r="D5" i="6"/>
  <c r="C5" i="71" l="1"/>
  <c r="E5" i="71"/>
  <c r="F5" i="71"/>
  <c r="D5" i="71"/>
  <c r="F33" i="102" l="1"/>
  <c r="C33" i="10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000-000001000000}">
      <text>
        <r>
          <rPr>
            <b/>
            <sz val="9"/>
            <color indexed="81"/>
            <rFont val="Tahoma"/>
            <family val="2"/>
          </rPr>
          <t>Author:</t>
        </r>
        <r>
          <rPr>
            <sz val="9"/>
            <color indexed="81"/>
            <rFont val="Tahoma"/>
            <family val="2"/>
          </rPr>
          <t xml:space="preserve">
თუ სებ-ის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0" authorId="0" shapeId="0" xr:uid="{058DDCEE-76F5-4290-A560-083E249D6002}">
      <text>
        <r>
          <rPr>
            <b/>
            <sz val="9"/>
            <color indexed="81"/>
            <rFont val="Tahoma"/>
            <family val="2"/>
          </rPr>
          <t>From FSF</t>
        </r>
      </text>
    </comment>
  </commentList>
</comments>
</file>

<file path=xl/sharedStrings.xml><?xml version="1.0" encoding="utf-8"?>
<sst xmlns="http://schemas.openxmlformats.org/spreadsheetml/2006/main" count="1607" uniqueCount="1009">
  <si>
    <t>a</t>
  </si>
  <si>
    <t>b</t>
  </si>
  <si>
    <t>c</t>
  </si>
  <si>
    <t>d</t>
  </si>
  <si>
    <t>e</t>
  </si>
  <si>
    <t xml:space="preserve"> </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</si>
  <si>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</si>
  <si>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</si>
  <si>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</si>
  <si>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</si>
  <si>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</si>
  <si>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</si>
  <si>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</si>
  <si>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</si>
  <si>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</si>
  <si>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</si>
  <si>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</si>
  <si>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</si>
  <si>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</si>
  <si>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</si>
  <si>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</si>
  <si>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</si>
  <si>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</si>
  <si>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</si>
  <si>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</si>
  <si>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</si>
  <si>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</si>
  <si>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</si>
  <si>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</si>
  <si>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</si>
  <si>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</si>
  <si>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</si>
  <si>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</si>
  <si>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</si>
  <si>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</si>
  <si>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</si>
  <si>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</si>
  <si>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</si>
  <si>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</si>
  <si>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</si>
  <si>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</si>
  <si>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აქციების ფლობა და სხვა სახით 10%–ზე მეტი წილის ფლობა კომერციული დაწესებულებების სააქციო კაპიტალში</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</si>
  <si>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</si>
  <si>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</si>
  <si>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</si>
  <si>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</si>
  <si>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</si>
  <si>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</si>
  <si>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</si>
  <si>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</si>
  <si>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</si>
  <si>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</si>
  <si>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</si>
  <si>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</si>
  <si>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</si>
  <si>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</si>
  <si>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</si>
  <si>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</si>
  <si>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</si>
  <si>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</si>
  <si>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</si>
  <si>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</si>
  <si>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</si>
  <si>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</si>
  <si>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</si>
  <si>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</si>
  <si>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</si>
  <si>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</si>
  <si>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</si>
  <si>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</si>
  <si>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</si>
  <si>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</si>
  <si>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</si>
  <si>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</si>
  <si>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</si>
  <si>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</si>
  <si>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</si>
  <si>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</si>
  <si>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</si>
  <si>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</si>
  <si>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</si>
  <si>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</si>
  <si>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</si>
  <si>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</si>
  <si>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</si>
  <si>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</si>
  <si>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</si>
  <si>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</si>
  <si>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</si>
  <si>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</si>
  <si>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</si>
  <si>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</si>
  <si>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</si>
  <si>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</si>
  <si>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</si>
  <si>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</si>
  <si>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</si>
  <si>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</si>
  <si>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</si>
  <si>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</si>
  <si>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</si>
  <si>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</si>
  <si>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</si>
  <si>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</si>
  <si>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</si>
  <si>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</si>
  <si>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</si>
  <si>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</si>
  <si>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</si>
  <si>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</si>
  <si>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</si>
  <si>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</si>
  <si>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</si>
  <si>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</si>
  <si>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</si>
  <si>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</si>
  <si>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</si>
  <si>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</si>
  <si>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</si>
  <si>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</si>
  <si>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</si>
  <si>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</si>
  <si>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</si>
  <si>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</si>
  <si>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</si>
  <si>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</si>
  <si>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</si>
  <si>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</si>
  <si>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</si>
  <si>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</si>
  <si>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</si>
  <si>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</si>
  <si>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</si>
  <si>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</si>
  <si>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</si>
  <si>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</si>
  <si>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</si>
  <si>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</si>
  <si>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</si>
  <si>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</si>
  <si>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</si>
  <si>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</si>
  <si>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</si>
  <si>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</si>
  <si>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</si>
  <si>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</si>
  <si>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</si>
  <si>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</si>
  <si>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</si>
  <si>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</si>
  <si>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</si>
  <si>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</si>
  <si>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</si>
  <si>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</si>
  <si>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</si>
  <si>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</si>
  <si>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</si>
  <si>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</si>
  <si>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</si>
  <si>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</si>
  <si>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</si>
  <si>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</si>
  <si>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</si>
  <si>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</si>
  <si>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</si>
  <si>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</si>
  <si>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</si>
  <si>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</si>
  <si>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</si>
  <si>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</si>
  <si>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</si>
  <si>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</si>
  <si>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</si>
  <si>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</si>
  <si>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</si>
  <si>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</si>
  <si>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</si>
  <si>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</si>
  <si>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</si>
  <si>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</si>
  <si>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</si>
  <si>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</si>
  <si>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</si>
  <si>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</si>
  <si>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</si>
  <si>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</si>
  <si>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</si>
  <si>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</si>
  <si>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</si>
  <si>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</si>
  <si>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</si>
  <si>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</si>
  <si>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</si>
  <si>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</si>
  <si>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</si>
  <si>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</si>
  <si>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</si>
  <si>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</si>
  <si>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</si>
  <si>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</si>
  <si>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</si>
  <si>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</si>
  <si>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</si>
  <si>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</si>
  <si>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</si>
  <si>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</si>
  <si>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</si>
  <si>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</si>
  <si>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</si>
  <si>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</si>
  <si>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</si>
  <si>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</si>
  <si>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</si>
  <si>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</si>
  <si>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</si>
  <si>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</si>
  <si>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</si>
  <si>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</si>
  <si>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</si>
  <si>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</si>
  <si>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</si>
  <si>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</si>
  <si>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</si>
  <si>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</si>
  <si>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</si>
  <si>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</si>
  <si>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</si>
  <si>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</si>
  <si>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</si>
  <si>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</si>
  <si>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</si>
  <si>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</si>
  <si>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</si>
  <si>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</si>
  <si>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</si>
  <si>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</si>
  <si>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</si>
  <si>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</si>
  <si>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</si>
  <si>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</si>
  <si>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</si>
  <si>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</si>
  <si>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</si>
  <si>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</si>
  <si>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</si>
  <si>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</si>
  <si>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</si>
  <si>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</si>
  <si>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</si>
  <si>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</si>
  <si>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</si>
  <si>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</si>
  <si>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</si>
  <si>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</si>
  <si>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</si>
  <si>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</si>
  <si>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</si>
  <si>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</si>
  <si>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</si>
  <si>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</si>
  <si>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</si>
  <si>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</si>
  <si>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</si>
  <si>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</si>
  <si>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</si>
  <si>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</si>
  <si>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</si>
  <si>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</si>
  <si>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</si>
  <si>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</si>
  <si>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</si>
  <si>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</si>
  <si>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</si>
  <si>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</si>
  <si>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</si>
  <si>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</si>
  <si>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</si>
  <si>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</si>
  <si>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</si>
  <si>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</si>
  <si>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</si>
  <si>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</si>
  <si>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</si>
  <si>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</si>
  <si>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</si>
  <si>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</si>
  <si>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</si>
  <si>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</si>
  <si>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</si>
  <si>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</si>
  <si>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</si>
  <si>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</si>
  <si>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</si>
  <si>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</si>
  <si>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</si>
  <si>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</si>
  <si>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</si>
  <si>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</si>
  <si>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</si>
  <si>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</si>
  <si>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</si>
  <si>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</si>
  <si>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</si>
  <si>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</si>
  <si>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</si>
  <si>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</si>
  <si>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</si>
  <si>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</si>
  <si>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</si>
  <si>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</si>
  <si>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</si>
  <si>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</si>
  <si>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</si>
  <si>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</si>
  <si>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</si>
  <si>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</si>
  <si>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</si>
  <si>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</si>
  <si>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</si>
  <si>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</si>
  <si>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</si>
  <si>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</si>
  <si>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</si>
  <si>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</si>
  <si>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</si>
  <si>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</si>
  <si>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</si>
  <si>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</si>
  <si>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3</t>
  </si>
  <si>
    <t>6</t>
  </si>
  <si>
    <t>9.1</t>
  </si>
  <si>
    <t>3.1</t>
  </si>
  <si>
    <t>3.2</t>
  </si>
  <si>
    <t>3.3</t>
  </si>
  <si>
    <t>პილარ 2-ის მოთხოვნა პირველად კაპიტალზე</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</si>
  <si>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</si>
  <si>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</si>
  <si>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</si>
  <si>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</si>
  <si>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</si>
  <si>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</si>
  <si>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</si>
  <si>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</si>
  <si>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</si>
  <si>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</si>
  <si>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</si>
  <si>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</si>
  <si>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</si>
  <si>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</si>
  <si>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</si>
  <si>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</si>
  <si>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</si>
  <si>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</si>
  <si>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</si>
  <si>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</si>
  <si>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</si>
  <si>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</si>
  <si>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</si>
  <si>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</si>
  <si>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</si>
  <si>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</si>
  <si>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</si>
  <si>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</si>
  <si>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</si>
  <si>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</si>
  <si>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</si>
  <si>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</si>
  <si>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</si>
  <si>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</si>
  <si>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</si>
  <si>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</si>
  <si>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</si>
  <si>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</si>
  <si>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</si>
  <si>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</si>
  <si>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</si>
  <si>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</si>
  <si>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</si>
  <si>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</si>
  <si>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</si>
  <si>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</si>
  <si>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</si>
  <si>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</si>
  <si>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</si>
  <si>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</si>
  <si>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</si>
  <si>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</si>
  <si>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</si>
  <si>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</si>
  <si>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</si>
  <si>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</si>
  <si>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</si>
  <si>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</si>
  <si>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</si>
  <si>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</si>
  <si>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</si>
  <si>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</si>
  <si>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</si>
  <si>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</si>
  <si>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</si>
  <si>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</si>
  <si>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</si>
  <si>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</si>
  <si>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</si>
  <si>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</si>
  <si>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</si>
  <si>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</si>
  <si>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</si>
  <si>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</si>
  <si>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</si>
  <si>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</si>
  <si>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</si>
  <si>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</si>
  <si>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</si>
  <si>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</si>
  <si>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</si>
  <si>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</si>
  <si>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</si>
  <si>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</si>
  <si>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</si>
  <si>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</si>
  <si>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</si>
  <si>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</si>
  <si>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</si>
  <si>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</si>
  <si>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</si>
  <si>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</si>
  <si>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</si>
  <si>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</si>
  <si>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</si>
  <si>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</si>
  <si>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</si>
  <si>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</si>
  <si>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</si>
  <si>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</si>
  <si>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</si>
  <si>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</si>
  <si>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</si>
  <si>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</si>
  <si>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</si>
  <si>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</si>
  <si>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</si>
  <si>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</si>
  <si>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</si>
  <si>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</si>
  <si>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</si>
  <si>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</si>
  <si>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</si>
  <si>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</si>
  <si>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</si>
  <si>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</si>
  <si>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</si>
  <si>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</si>
  <si>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</si>
  <si>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</si>
  <si>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</si>
  <si>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</si>
  <si>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</si>
  <si>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</si>
  <si>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</si>
  <si>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</si>
  <si>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</si>
  <si>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</si>
  <si>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</si>
  <si>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</si>
  <si>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</si>
  <si>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</si>
  <si>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</si>
  <si>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</si>
  <si>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</si>
  <si>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</si>
  <si>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</si>
  <si>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</si>
  <si>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</si>
  <si>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</si>
  <si>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</si>
  <si>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</si>
  <si>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</si>
  <si>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</si>
  <si>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</si>
  <si>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</si>
  <si>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</si>
  <si>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</si>
  <si>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</si>
  <si>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</si>
  <si>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</si>
  <si>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</si>
  <si>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</si>
  <si>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</si>
  <si>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</si>
  <si>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</si>
  <si>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</si>
  <si>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</si>
  <si>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</si>
  <si>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</si>
  <si>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</si>
  <si>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</si>
  <si>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</si>
  <si>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</si>
  <si>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</si>
  <si>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</si>
  <si>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</si>
  <si>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</si>
  <si>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</si>
  <si>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</si>
  <si>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</si>
  <si>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</si>
  <si>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</si>
  <si>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</si>
  <si>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</si>
  <si>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</si>
  <si>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</si>
  <si>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</si>
  <si>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</si>
  <si>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</si>
  <si>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</si>
  <si>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</si>
  <si>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</si>
  <si>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</si>
  <si>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</si>
  <si>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</si>
  <si>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</si>
  <si>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</si>
  <si>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</si>
  <si>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</si>
  <si>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</si>
  <si>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</si>
  <si>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</si>
  <si>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</si>
  <si>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</si>
  <si>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</si>
  <si>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</si>
  <si>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</si>
  <si>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</si>
  <si>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</si>
  <si>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</si>
  <si>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</si>
  <si>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</si>
  <si>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</si>
  <si>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</si>
  <si>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</si>
  <si>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</si>
  <si>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</si>
  <si>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</si>
  <si>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</si>
  <si>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</si>
  <si>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</si>
  <si>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</si>
  <si>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</si>
  <si>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</si>
  <si>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</si>
  <si>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</si>
  <si>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</si>
  <si>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</si>
  <si>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</si>
  <si>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</si>
  <si>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</si>
  <si>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</si>
  <si>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</si>
  <si>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</si>
  <si>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</si>
  <si>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</si>
  <si>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</si>
  <si>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</si>
  <si>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</si>
  <si>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</si>
  <si>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</si>
  <si>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</si>
  <si>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</si>
  <si>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</si>
  <si>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</si>
  <si>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</si>
  <si>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</si>
  <si>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</si>
  <si>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</si>
  <si>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</si>
  <si>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</si>
  <si>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</si>
  <si>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</si>
  <si>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</si>
  <si>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</si>
  <si>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</si>
  <si>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</si>
  <si>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</si>
  <si>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</si>
  <si>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</si>
  <si>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</si>
  <si>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</si>
  <si>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</si>
  <si>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</si>
  <si>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</si>
  <si>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</si>
  <si>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</si>
  <si>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</si>
  <si>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</si>
  <si>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</si>
  <si>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</si>
  <si>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</si>
  <si>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</si>
  <si>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</si>
  <si>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</si>
  <si>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</si>
  <si>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</si>
  <si>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</si>
  <si>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</si>
  <si>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</si>
  <si>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</si>
  <si>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</si>
  <si>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</si>
  <si>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</si>
  <si>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</si>
  <si>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</si>
  <si>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</si>
  <si>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</si>
  <si>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</si>
  <si>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</si>
  <si>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</si>
  <si>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</si>
  <si>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</si>
  <si>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</si>
  <si>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</si>
  <si>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</si>
  <si>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</si>
  <si>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</si>
  <si>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</si>
  <si>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</si>
  <si>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</si>
  <si>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</si>
  <si>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</si>
  <si>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</si>
  <si>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</si>
  <si>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</si>
  <si>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</si>
  <si>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</si>
  <si>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</si>
  <si>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</si>
  <si>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</si>
  <si>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</si>
  <si>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</si>
  <si>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</si>
  <si>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</si>
  <si>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</si>
  <si>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</si>
  <si>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</si>
  <si>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</si>
  <si>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</si>
  <si>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</si>
  <si>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</si>
  <si>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</si>
  <si>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</si>
  <si>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</si>
  <si>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</si>
  <si>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</si>
  <si>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</si>
  <si>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</si>
  <si>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</si>
  <si>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</si>
  <si>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</si>
  <si>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</si>
  <si>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</si>
  <si>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</si>
  <si>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</si>
  <si>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</si>
  <si>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</si>
  <si>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</si>
  <si>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</si>
  <si>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</si>
  <si>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</si>
  <si>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</si>
  <si>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</si>
  <si>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</si>
  <si>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</si>
  <si>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</si>
  <si>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</si>
  <si>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</si>
  <si>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</si>
  <si>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</si>
  <si>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</si>
  <si>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</si>
  <si>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</si>
  <si>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</si>
  <si>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</si>
  <si>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</si>
  <si>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</si>
  <si>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</si>
  <si>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</si>
  <si>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</si>
  <si>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</si>
  <si>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</si>
  <si>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</si>
  <si>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</si>
  <si>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</si>
  <si>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</si>
  <si>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</si>
  <si>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</si>
  <si>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</si>
  <si>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</si>
  <si>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</si>
  <si>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</si>
  <si>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</si>
  <si>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</si>
  <si>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</si>
  <si>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</si>
  <si>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</si>
  <si>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</si>
  <si>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</si>
  <si>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</si>
  <si>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</si>
  <si>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</si>
  <si>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</si>
  <si>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</si>
  <si>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</si>
  <si>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</si>
  <si>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</si>
  <si>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</si>
  <si>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</si>
  <si>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</si>
  <si>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</si>
  <si>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</si>
  <si>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</si>
  <si>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</si>
  <si>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</si>
  <si>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</si>
  <si>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</si>
  <si>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</si>
  <si>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</si>
  <si>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</si>
  <si>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</si>
  <si>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</si>
  <si>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</si>
  <si>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</si>
  <si>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</si>
  <si>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</si>
  <si>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</si>
  <si>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</si>
  <si>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</si>
  <si>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</si>
  <si>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</si>
  <si>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</si>
  <si>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</si>
  <si>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</si>
  <si>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</si>
  <si>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</si>
  <si>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</si>
  <si>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</si>
  <si>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</si>
  <si>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</si>
  <si>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</si>
  <si>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</si>
  <si>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</si>
  <si>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</si>
  <si>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</si>
  <si>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</si>
  <si>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</si>
  <si>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</si>
  <si>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</si>
  <si>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</si>
  <si>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</si>
  <si>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</si>
  <si>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</si>
  <si>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</si>
  <si>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</si>
  <si>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</si>
  <si>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</si>
  <si>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</si>
  <si>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</si>
  <si>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</si>
  <si>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</si>
  <si>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</si>
  <si>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</si>
  <si>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</si>
  <si>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</si>
  <si>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</si>
  <si>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</si>
  <si>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</si>
  <si>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</si>
  <si>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</si>
  <si>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</si>
  <si>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</si>
  <si>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</si>
  <si>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</si>
  <si>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</si>
  <si>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</si>
  <si>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</si>
  <si>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</si>
  <si>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</si>
  <si>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</si>
  <si>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</si>
  <si>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</si>
  <si>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</si>
  <si>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</si>
  <si>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</si>
  <si>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</si>
  <si>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</si>
  <si>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</si>
  <si>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</si>
  <si>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</si>
  <si>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</si>
  <si>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</si>
  <si>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</si>
  <si>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</si>
  <si>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</si>
  <si>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</si>
  <si>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</si>
  <si>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</si>
  <si>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</si>
  <si>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</si>
  <si>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</si>
  <si>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</si>
  <si>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</si>
  <si>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</si>
  <si>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</si>
  <si>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</si>
  <si>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</si>
  <si>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</si>
  <si>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</si>
  <si>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</si>
  <si>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</si>
  <si>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</si>
  <si>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</si>
  <si>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</si>
  <si>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</si>
  <si>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</si>
  <si>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</si>
  <si>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</si>
  <si>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</si>
  <si>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</si>
  <si>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</si>
  <si>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</si>
  <si>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</si>
  <si>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</si>
  <si>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</si>
  <si>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</si>
  <si>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</si>
  <si>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</si>
  <si>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</si>
  <si>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</si>
  <si>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</si>
  <si>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</si>
  <si>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</si>
  <si>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</si>
  <si>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</si>
  <si>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</si>
  <si>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</si>
  <si>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</si>
  <si>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</si>
  <si>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</si>
  <si>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</si>
  <si>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</si>
  <si>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</si>
  <si>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</si>
  <si>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</si>
  <si>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</si>
  <si>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</si>
  <si>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</si>
  <si>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</si>
  <si>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</si>
  <si>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</si>
  <si>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</si>
  <si>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</si>
  <si>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</si>
  <si>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</si>
  <si>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</si>
  <si>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</si>
  <si>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</si>
  <si>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</si>
  <si>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</si>
  <si>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</si>
  <si>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ინფორმაცია მიკრობანკის სამეთვალყურეო საბჭოს, დირექტორატის და აქციონერთა შესახებ</t>
  </si>
  <si>
    <t>მიკრობანკი:</t>
  </si>
  <si>
    <r>
      <t xml:space="preserve">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t>
    </r>
    <r>
      <rPr>
        <sz val="8"/>
        <color rgb="FFFF0000"/>
        <rFont val="Sylfaen"/>
        <family val="1"/>
      </rPr>
      <t>მიკრო</t>
    </r>
    <r>
      <rPr>
        <sz val="8"/>
        <rFont val="Sylfaen"/>
        <family val="1"/>
      </rPr>
      <t>ბანკების კაპიტალის ადეკვატურობის მოთხოვნების შესახებ დებულების მე-</t>
    </r>
    <r>
      <rPr>
        <sz val="8"/>
        <color rgb="FFFF0000"/>
        <rFont val="Sylfaen"/>
        <family val="1"/>
      </rPr>
      <t>52</t>
    </r>
    <r>
      <rPr>
        <sz val="8"/>
        <rFont val="Sylfaen"/>
        <family val="1"/>
      </rPr>
      <t xml:space="preserve"> თავის მიხედვით.</t>
    </r>
  </si>
  <si>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</si>
  <si>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</si>
  <si>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</si>
  <si>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</si>
  <si>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</si>
  <si>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</si>
  <si>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t>რისკის პოზიციების ღირებულება</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</si>
  <si>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</si>
  <si>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</si>
  <si>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</si>
  <si>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</si>
  <si>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</si>
  <si>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</si>
  <si>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</si>
  <si>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</si>
  <si>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</si>
  <si>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</si>
  <si>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</si>
  <si>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</si>
  <si>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</si>
  <si>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საკრედიტო გადაფასების კორექტირება</t>
  </si>
  <si>
    <t>კონტრაჰენტის საკრედიტო რისკის დებულებით განსაზღვრული რისკის პოზიციები</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</si>
  <si>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</si>
  <si>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ცხრილი 15 კონტრაგენტთან დაკავშირებული საკრედიტო რისკის მიხედვით შეწონილი რისკის პოზიციები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</si>
  <si>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ფაქტორის ნამრავლთან შედარებით</t>
    </r>
  </si>
  <si>
    <t>მიკრობანკის სრული დასახელება</t>
  </si>
  <si>
    <t>მიკრობანკის სამეთვალყურეო საბჭოს თავმჯდომარე</t>
  </si>
  <si>
    <t>მიკრობანკის გენერალური დირექტორი</t>
  </si>
  <si>
    <t>მიკრობანკის ვებ-გვერდი</t>
  </si>
  <si>
    <t>მიკრობანკის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2023 წლის 21 ივნისის N110/04 ბრძანებით დამტკიცებული "მიკრობანკების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</si>
  <si>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 xml:space="preserve">ფულადი სახსრები სხვა ბანკებში </t>
  </si>
  <si>
    <t>მიკრობანკის მიმართ არსებული მოთხოვნის უზრუნველყოფის მიზნით მიღებული გარანტიები</t>
  </si>
  <si>
    <t>მიკრობანკის მოთხოვნის უზრუნველყოფის მიზნით მიღებული გარანტიები</t>
  </si>
  <si>
    <t>მიკრობანკის ფინანსური აქტივები</t>
  </si>
  <si>
    <t>მიკრობანკის არაფინანსური აქტივები</t>
  </si>
  <si>
    <t>პოზიციის დასახელება/კონტროლს დაქვემდებარებული მიმართულება მიკრობანკში</t>
  </si>
  <si>
    <t>ინფორმაცია ბანკის მიკროსამეთვალყურეო საბჭოს, დირექტორატის და აქციონერთა შესახებ</t>
  </si>
  <si>
    <t>მიკრობანკების, 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</si>
  <si>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ინვესტიციები მიკრობანკების,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</si>
  <si>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ინვესტიციები მიკრობანკების,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</si>
  <si>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ინვესტიციები მიკრობანკების,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</si>
  <si>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ფულადი სახსრები კომერციულ ბანკებში და სხვა მიკრობანკებში</t>
  </si>
  <si>
    <t>უპირობო და პირობითი მოთხოვნები კომერციული ბანკების და მიკრობანკების მიმართ</t>
  </si>
  <si>
    <t>მიკრობანკის, კომერციული ბანკის ან/და საფინანსო ინსტიტუტის გარანტიით უზრუნველყოფილი სესხები</t>
  </si>
  <si>
    <t>მიკრობანკის, კომერციული ბანკის ან/და საფინანსო ინსტიტუტის გარანტიით უზრუნველყოფილი ვალდებულებების ღირებულება</t>
  </si>
  <si>
    <t>1-ელ სტრიქონში უნდა ჩაიწეროს საანგარიშგებო თარიღისთვის არსებული მიკრობანკის მიერ მიღებული "სესხის გაცემის ვალდებულების"  ჯამური ნომინალური ღირებულება</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</si>
  <si>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მიკრობანკი წარმოადგენს პრინციპალს.</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</si>
  <si>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მიკრობანკი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</si>
  <si>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მიკრობანკის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მიკრობანკის მიმართ მოთხოვნების უზრუნველსაყოფად.</t>
  </si>
  <si>
    <t>მე-5 სტრიქონში უნდა ჩაიწეროს საანგარიშგებო თარიღისთვის მიკრობანკის კლიენტების მიერ მიკრობანკის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</si>
  <si>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მე-6 სტრიქონში უნდა ჩაიწეროს საანგარიშგებო თარიღისთვის არსებული მიკრობანკის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</si>
  <si>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მიკრობანკის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</si>
  <si>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მიკრობანკის მიერ გაცემული აკრედიტივების ჯამური ნომინალური ღირებულება</t>
  </si>
  <si>
    <t>მე-10 სტრიქონში უნდა ჩაიწეროს მიკრობანკის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</si>
  <si>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მიკრობანკის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</si>
  <si>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მიკრობანკის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მიკრობანკი უფლებამოსილია ნებისმიერ შევსებულ სტრიქონს დაურთოს განმარტებები.</t>
  </si>
  <si>
    <t>ცხრილის მიზნებისათვის მიკრობანკებმა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</si>
  <si>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მიკრობანკების კაპიტალის ადეკვატურობის მოთხოვნების შესახებ დებულების მე-6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</si>
  <si>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მიკრობანკების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</si>
  <si>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 xml:space="preserve">სტრიქონებში რისკის კლასები  მე-17 და მე-18 ცხრილისთვის განიმარტება მიკრობანკების კაპიტალის ადეკვატურობის მოთხოვნების შესახებ დებულების მე-20 მუხლის 1-ლი პუნქტის შესაბამისად.
</t>
  </si>
  <si>
    <t>რისკის პოზიცია - მიკრობანკების კაპიტალის ადეკვატურობის მოთხოვნების შესახებ დებულების შესაბამისად.</t>
  </si>
  <si>
    <t>კომერციული ბანკები, მიკრობანკები,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 და მიკრობანკებში.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</si>
  <si>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მიკრობანკში,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</si>
  <si>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მიკრობანკის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</si>
  <si>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t>ბანკები, მიკრობანკები და მრავალმხრივი ბანკები.</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</si>
  <si>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მიკრობანკის მხრიდან ხდება მიზნობრიობის კონტროლი.</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</si>
  <si>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</si>
  <si>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მიკრობანკისთვის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მიკრობანკს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</si>
  <si>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</si>
  <si>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</si>
  <si>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</si>
  <si>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t>* სებ-ის მეთოდოლოგიით გაანგარიშებული კოეფიციენტები წარმოადგენს მიკრობანკებისათვის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</si>
  <si>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მიკრობანკებისათვის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</si>
  <si>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მიკრობანკის მიმართ არსებული მოთხოვნის უზრუნველყოფის მიზნით დატვირთული ბანკის აქტივები</t>
  </si>
  <si>
    <t>საზედამხედველო ალფა ფაქტორი (α)</t>
  </si>
  <si>
    <t>კრისტალი</t>
  </si>
  <si>
    <t>არჩილ ბაკურაძე</t>
  </si>
  <si>
    <t>ილია რევია</t>
  </si>
  <si>
    <t>https://crystal.ge/</t>
  </si>
  <si>
    <t xml:space="preserve">                                                                                                                                           რისკის წონები
აქტივების კლასები</t>
  </si>
  <si>
    <r>
      <t xml:space="preserve">ვადაგადაცილება &gt; 30 დღეზე  </t>
    </r>
    <r>
      <rPr>
        <sz val="10"/>
        <rFont val="Calibri"/>
        <family val="2"/>
      </rPr>
      <t>≤</t>
    </r>
    <r>
      <rPr>
        <sz val="10"/>
        <rFont val="Sylfaen"/>
        <family val="1"/>
      </rPr>
      <t xml:space="preserve"> 90 დღეზე </t>
    </r>
  </si>
  <si>
    <t>არადამოუკიდებელ წევრი</t>
  </si>
  <si>
    <t>დამოუკიდებელი წევრი</t>
  </si>
  <si>
    <t>ლილიტ გარაიანი</t>
  </si>
  <si>
    <t>რობერტ სკოტ კოსმანი</t>
  </si>
  <si>
    <t>იან დევინგარტი</t>
  </si>
  <si>
    <t>დავით ბენდელიანი</t>
  </si>
  <si>
    <t>მელანია კუჭუხიძე</t>
  </si>
  <si>
    <t>კახა გაბესკირია</t>
  </si>
  <si>
    <t>ნინო ფანჯიკიძე</t>
  </si>
  <si>
    <t>გიორგი მეგენეიშვილი</t>
  </si>
  <si>
    <t>გენერალური დირექტორი</t>
  </si>
  <si>
    <t>ფინანსური დირექტორი</t>
  </si>
  <si>
    <t>კომერციული დირექტორი</t>
  </si>
  <si>
    <t>ლიზინგის დირექტორი</t>
  </si>
  <si>
    <t>საოპერაციო დირექტორი</t>
  </si>
  <si>
    <t>რისკების დირექტორი</t>
  </si>
  <si>
    <t>Agrif Cooperatief U.A.</t>
  </si>
  <si>
    <t>DWM Funds S.C.A.-SICAF-SIF</t>
  </si>
  <si>
    <t>მალხაზ ძაძუა</t>
  </si>
  <si>
    <t>ალუ გამახარია</t>
  </si>
  <si>
    <t>პაატა წოწონავა</t>
  </si>
  <si>
    <t>ვახტანგ ბაკურაძე</t>
  </si>
  <si>
    <t>კით იანგი</t>
  </si>
  <si>
    <t>ცხრილი 9 (Capital), N10</t>
  </si>
  <si>
    <t>ცხრილი 9 (Capital), N17</t>
  </si>
  <si>
    <t>ცხრილი 9 (Capital), N2</t>
  </si>
  <si>
    <t>ცხრილი 9 (Capital), N3</t>
  </si>
  <si>
    <t>ცხრილი 9 (Capital), N6</t>
  </si>
  <si>
    <t>ცხრილი 9 (Capital), N38</t>
  </si>
  <si>
    <t xml:space="preserve">არჩილ ბაკურაძე </t>
  </si>
  <si>
    <t>agRIF Cooperatief U.A (Netherlands)</t>
  </si>
  <si>
    <t>DWM Funds SCA SICAV SIF (Luxembourg)</t>
  </si>
  <si>
    <t>DWM Funds S.a.r.l. (Luxembourg)</t>
  </si>
  <si>
    <t>Developing World Finance, LLC (USA)</t>
  </si>
  <si>
    <t>DWM Holdings, LLC (USA)</t>
  </si>
  <si>
    <t>agRIF Feeder BV (Netherlands) reg# 855273975</t>
  </si>
  <si>
    <t>Nederlandse Financierings-Maatschappij voor Ontwikkelingslanden N.V. (FMO) (Netherlands)</t>
  </si>
  <si>
    <t>European Investment Bank (EIB)</t>
  </si>
  <si>
    <t>Societe De Promotion Et De Participation Pour La Cooperation Economique (PROPARCO) SA (France)</t>
  </si>
  <si>
    <t>Agence Française de Développement (AFD) (France)</t>
  </si>
  <si>
    <t>AXA Impact Fund II (Ireland)</t>
  </si>
  <si>
    <t>Axa Investment Managers UK Limitied (UK)</t>
  </si>
  <si>
    <t>AXA Investment Managers UK Holdings Limited (UK)</t>
  </si>
  <si>
    <t>AXA Investment Managers S.A. (France)</t>
  </si>
  <si>
    <t>AXA  S.A (France)</t>
  </si>
  <si>
    <t>Peter Johnson (USA)</t>
  </si>
  <si>
    <t>ლიკვიდობის გადაფარვის კოეფიციენტი***</t>
  </si>
  <si>
    <t>`</t>
  </si>
  <si>
    <t>სულ საკუთარი კაპიტალი*</t>
  </si>
  <si>
    <t>* მიკრობანკების საქმიანობის შესახებ კანონით განსაზღვრული სააქციო კაპიტალი</t>
  </si>
  <si>
    <t>დამოუკიდებელი თავმჯდომარე</t>
  </si>
  <si>
    <t>A_L დან</t>
  </si>
  <si>
    <t>არადამოუკიდებელი წევრი</t>
  </si>
  <si>
    <t>მომენტარული განვადება</t>
  </si>
  <si>
    <t>გულნარა შამშიევა</t>
  </si>
  <si>
    <t>ჯილდა ებანოიძე</t>
  </si>
  <si>
    <t xml:space="preserve">ნათია ჯანელიძე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</si>
</sst>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0.0%"/>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0.0"/>
    <numFmt numFmtId="195" formatCode="_-* #,##0_-;\-* #,##0_-;_-* &quot;-&quot;??_-;_-@_-"/>
  </numFmts>
  <fonts count="149">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color rgb="FF333333"/>
      <name val="Sylfaen"/>
      <family val="1"/>
    </font>
    <font>
      <i/>
      <sz val="10"/>
      <name val="Sylfaen"/>
      <family val="1"/>
    </font>
    <font>
      <i/>
      <sz val="10"/>
      <color theme="1"/>
      <name val="Sylfae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b/>
      <sz val="11"/>
      <name val="Sylfaen"/>
      <family val="1"/>
    </font>
    <font>
      <b/>
      <i/>
      <sz val="10"/>
      <color theme="1"/>
      <name val="Sylfaen"/>
      <family val="1"/>
    </font>
    <font>
      <b/>
      <sz val="8"/>
      <name val="Sylfaen"/>
      <family val="1"/>
    </font>
    <font>
      <sz val="8"/>
      <name val="Sylfaen"/>
      <family val="1"/>
    </font>
    <font>
      <b/>
      <i/>
      <u/>
      <sz val="8"/>
      <name val="Sylfaen"/>
      <family val="1"/>
    </font>
    <font>
      <sz val="10"/>
      <color theme="1"/>
      <name val="Calibri"/>
      <family val="1"/>
      <scheme val="minor"/>
    </font>
    <font>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sz val="10"/>
      <name val="Arial"/>
      <family val="2"/>
    </font>
    <font>
      <sz val="11"/>
      <name val="Calibri"/>
      <family val="2"/>
      <scheme val="minor"/>
    </font>
    <font>
      <u/>
      <sz val="8"/>
      <name val="Sylfaen"/>
      <family val="1"/>
    </font>
    <font>
      <sz val="8"/>
      <color theme="1"/>
      <name val="Sylfaen"/>
      <family val="1"/>
    </font>
    <font>
      <sz val="9"/>
      <color indexed="81"/>
      <name val="Tahoma"/>
      <family val="2"/>
    </font>
    <font>
      <b/>
      <sz val="9"/>
      <color indexed="81"/>
      <name val="Tahoma"/>
      <family val="2"/>
    </font>
    <font>
      <sz val="11"/>
      <color rgb="FFFF0000"/>
      <name val="Calibri"/>
      <family val="2"/>
      <scheme val="minor"/>
    </font>
    <font>
      <b/>
      <sz val="8"/>
      <color rgb="FFFF0000"/>
      <name val="Sylfaen"/>
      <family val="1"/>
    </font>
    <font>
      <sz val="8"/>
      <name val="Calibri"/>
      <family val="2"/>
    </font>
    <font>
      <sz val="11"/>
      <name val="Sylfaen"/>
      <family val="1"/>
    </font>
    <font>
      <b/>
      <i/>
      <sz val="10"/>
      <name val="Sylfaen"/>
      <family val="1"/>
    </font>
    <font>
      <u/>
      <sz val="10"/>
      <color indexed="12"/>
      <name val="Sylfaen"/>
      <family val="1"/>
    </font>
    <font>
      <sz val="11"/>
      <color theme="1"/>
      <name val="Sylfaen"/>
      <family val="1"/>
    </font>
    <font>
      <b/>
      <sz val="8"/>
      <color indexed="8"/>
      <name val="Sylfaen"/>
      <family val="1"/>
    </font>
    <font>
      <sz val="8"/>
      <color indexed="8"/>
      <name val="Sylfaen"/>
      <family val="1"/>
    </font>
    <font>
      <b/>
      <sz val="11"/>
      <color indexed="8"/>
      <name val="Sylfaen"/>
      <family val="1"/>
    </font>
    <font>
      <b/>
      <sz val="8"/>
      <color rgb="FF000000"/>
      <name val="Sylfaen"/>
      <family val="1"/>
    </font>
    <font>
      <i/>
      <sz val="11"/>
      <name val="Sylfaen"/>
      <family val="1"/>
    </font>
    <font>
      <b/>
      <i/>
      <sz val="11"/>
      <name val="Sylfaen"/>
      <family val="1"/>
    </font>
    <font>
      <b/>
      <sz val="11"/>
      <color theme="1"/>
      <name val="Sylfaen"/>
      <family val="1"/>
    </font>
    <font>
      <i/>
      <sz val="9"/>
      <name val="Sylfaen"/>
      <family val="1"/>
    </font>
    <font>
      <b/>
      <sz val="10"/>
      <color indexed="8"/>
      <name val="Sylfaen"/>
      <family val="1"/>
    </font>
    <font>
      <sz val="10"/>
      <color indexed="8"/>
      <name val="Sylfaen"/>
      <family val="1"/>
    </font>
    <font>
      <b/>
      <sz val="10"/>
      <color rgb="FF000000"/>
      <name val="Sylfaen"/>
      <family val="1"/>
    </font>
    <font>
      <b/>
      <sz val="10"/>
      <color rgb="FFFF0000"/>
      <name val="Sylfaen"/>
      <family val="1"/>
    </font>
    <font>
      <b/>
      <u/>
      <sz val="10"/>
      <name val="Sylfaen"/>
      <family val="1"/>
    </font>
    <font>
      <sz val="10"/>
      <name val="Calibri"/>
      <family val="2"/>
    </font>
    <font>
      <b/>
      <sz val="8"/>
      <color theme="1"/>
      <name val="Calibri"/>
      <family val="2"/>
      <scheme val="minor"/>
    </font>
    <font>
      <b/>
      <sz val="9"/>
      <name val="Calibri"/>
      <family val="2"/>
      <scheme val="minor"/>
    </font>
    <font>
      <b/>
      <sz val="9"/>
      <color theme="1"/>
      <name val="Calibri"/>
      <family val="2"/>
      <scheme val="minor"/>
    </font>
    <font>
      <b/>
      <sz val="10"/>
      <color rgb="FFFF0000"/>
      <name val="Calibri"/>
      <family val="2"/>
      <scheme val="minor"/>
    </font>
    <font>
      <b/>
      <sz val="11"/>
      <color rgb="FFFF0000"/>
      <name val="Calibri"/>
      <family val="2"/>
      <scheme val="minor"/>
    </font>
    <font>
      <b/>
      <i/>
      <sz val="9"/>
      <color theme="1"/>
      <name val="Sylfaen"/>
      <family val="1"/>
    </font>
    <font>
      <b/>
      <sz val="9"/>
      <color rgb="FFFF0000"/>
      <name val="Sylfaen"/>
      <family val="1"/>
    </font>
    <font>
      <sz val="9"/>
      <name val="Calibri"/>
      <family val="2"/>
      <scheme val="minor"/>
    </font>
    <font>
      <b/>
      <i/>
      <sz val="11"/>
      <name val="Calibri"/>
      <family val="2"/>
      <scheme val="minor"/>
    </font>
    <font>
      <sz val="10"/>
      <color rgb="FF000000"/>
      <name val="Sylfaen"/>
      <family val="1"/>
    </font>
    <font>
      <sz val="10"/>
      <color rgb="FFC00000"/>
      <name val="Sylfaen"/>
      <family val="1"/>
    </font>
  </fonts>
  <fills count="8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s>
  <borders count="149">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21419">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6" fillId="0" borderId="0"/>
    <xf numFmtId="0" fontId="1" fillId="0" borderId="0"/>
    <xf numFmtId="9" fontId="1" fillId="0" borderId="0" applyFont="0" applyFill="0" applyBorder="0" applyAlignment="0" applyProtection="0"/>
    <xf numFmtId="0" fontId="2" fillId="0" borderId="0"/>
    <xf numFmtId="0" fontId="2" fillId="0" borderId="0"/>
    <xf numFmtId="0" fontId="9" fillId="0" borderId="0" applyNumberFormat="0" applyFill="0" applyBorder="0" applyAlignment="0" applyProtection="0">
      <alignment vertical="top"/>
      <protection locked="0"/>
    </xf>
    <xf numFmtId="0" fontId="17" fillId="0" borderId="0"/>
    <xf numFmtId="168" fontId="18" fillId="36" borderId="0"/>
    <xf numFmtId="169" fontId="18" fillId="36" borderId="0"/>
    <xf numFmtId="168" fontId="18" fillId="36" borderId="0"/>
    <xf numFmtId="0" fontId="19" fillId="37" borderId="0" applyNumberFormat="0" applyBorder="0" applyAlignment="0" applyProtection="0"/>
    <xf numFmtId="0" fontId="3" fillId="12" borderId="0" applyNumberFormat="0" applyBorder="0" applyAlignment="0" applyProtection="0"/>
    <xf numFmtId="168" fontId="20" fillId="37" borderId="0" applyNumberFormat="0" applyBorder="0" applyAlignment="0" applyProtection="0"/>
    <xf numFmtId="168" fontId="20" fillId="37" borderId="0" applyNumberFormat="0" applyBorder="0" applyAlignment="0" applyProtection="0"/>
    <xf numFmtId="169" fontId="20" fillId="37" borderId="0" applyNumberFormat="0" applyBorder="0" applyAlignment="0" applyProtection="0"/>
    <xf numFmtId="0" fontId="19"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20" fillId="37" borderId="0" applyNumberFormat="0" applyBorder="0" applyAlignment="0" applyProtection="0"/>
    <xf numFmtId="169" fontId="20" fillId="37" borderId="0" applyNumberFormat="0" applyBorder="0" applyAlignment="0" applyProtection="0"/>
    <xf numFmtId="168" fontId="20" fillId="37" borderId="0" applyNumberFormat="0" applyBorder="0" applyAlignment="0" applyProtection="0"/>
    <xf numFmtId="168" fontId="20" fillId="37" borderId="0" applyNumberFormat="0" applyBorder="0" applyAlignment="0" applyProtection="0"/>
    <xf numFmtId="169" fontId="20" fillId="37" borderId="0" applyNumberFormat="0" applyBorder="0" applyAlignment="0" applyProtection="0"/>
    <xf numFmtId="168" fontId="20" fillId="37" borderId="0" applyNumberFormat="0" applyBorder="0" applyAlignment="0" applyProtection="0"/>
    <xf numFmtId="168" fontId="20" fillId="37" borderId="0" applyNumberFormat="0" applyBorder="0" applyAlignment="0" applyProtection="0"/>
    <xf numFmtId="169" fontId="20" fillId="37" borderId="0" applyNumberFormat="0" applyBorder="0" applyAlignment="0" applyProtection="0"/>
    <xf numFmtId="168" fontId="20" fillId="37" borderId="0" applyNumberFormat="0" applyBorder="0" applyAlignment="0" applyProtection="0"/>
    <xf numFmtId="168" fontId="20" fillId="37" borderId="0" applyNumberFormat="0" applyBorder="0" applyAlignment="0" applyProtection="0"/>
    <xf numFmtId="169" fontId="20" fillId="37" borderId="0" applyNumberFormat="0" applyBorder="0" applyAlignment="0" applyProtection="0"/>
    <xf numFmtId="168" fontId="20"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3" fillId="16" borderId="0" applyNumberFormat="0" applyBorder="0" applyAlignment="0" applyProtection="0"/>
    <xf numFmtId="168" fontId="20" fillId="38" borderId="0" applyNumberFormat="0" applyBorder="0" applyAlignment="0" applyProtection="0"/>
    <xf numFmtId="168" fontId="20" fillId="38" borderId="0" applyNumberFormat="0" applyBorder="0" applyAlignment="0" applyProtection="0"/>
    <xf numFmtId="169" fontId="20" fillId="38" borderId="0" applyNumberFormat="0" applyBorder="0" applyAlignment="0" applyProtection="0"/>
    <xf numFmtId="0" fontId="19"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20" fillId="38" borderId="0" applyNumberFormat="0" applyBorder="0" applyAlignment="0" applyProtection="0"/>
    <xf numFmtId="169" fontId="20" fillId="38" borderId="0" applyNumberFormat="0" applyBorder="0" applyAlignment="0" applyProtection="0"/>
    <xf numFmtId="168" fontId="20" fillId="38" borderId="0" applyNumberFormat="0" applyBorder="0" applyAlignment="0" applyProtection="0"/>
    <xf numFmtId="168" fontId="20" fillId="38" borderId="0" applyNumberFormat="0" applyBorder="0" applyAlignment="0" applyProtection="0"/>
    <xf numFmtId="169" fontId="20" fillId="38" borderId="0" applyNumberFormat="0" applyBorder="0" applyAlignment="0" applyProtection="0"/>
    <xf numFmtId="168" fontId="20" fillId="38" borderId="0" applyNumberFormat="0" applyBorder="0" applyAlignment="0" applyProtection="0"/>
    <xf numFmtId="168" fontId="20" fillId="38" borderId="0" applyNumberFormat="0" applyBorder="0" applyAlignment="0" applyProtection="0"/>
    <xf numFmtId="169" fontId="20" fillId="38" borderId="0" applyNumberFormat="0" applyBorder="0" applyAlignment="0" applyProtection="0"/>
    <xf numFmtId="168" fontId="20" fillId="38" borderId="0" applyNumberFormat="0" applyBorder="0" applyAlignment="0" applyProtection="0"/>
    <xf numFmtId="168" fontId="20" fillId="38" borderId="0" applyNumberFormat="0" applyBorder="0" applyAlignment="0" applyProtection="0"/>
    <xf numFmtId="169" fontId="20" fillId="38" borderId="0" applyNumberFormat="0" applyBorder="0" applyAlignment="0" applyProtection="0"/>
    <xf numFmtId="168" fontId="20"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3" fillId="20" borderId="0" applyNumberFormat="0" applyBorder="0" applyAlignment="0" applyProtection="0"/>
    <xf numFmtId="168" fontId="20" fillId="39" borderId="0" applyNumberFormat="0" applyBorder="0" applyAlignment="0" applyProtection="0"/>
    <xf numFmtId="168" fontId="20" fillId="39" borderId="0" applyNumberFormat="0" applyBorder="0" applyAlignment="0" applyProtection="0"/>
    <xf numFmtId="169" fontId="20" fillId="39" borderId="0" applyNumberFormat="0" applyBorder="0" applyAlignment="0" applyProtection="0"/>
    <xf numFmtId="0" fontId="19"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20" fillId="39" borderId="0" applyNumberFormat="0" applyBorder="0" applyAlignment="0" applyProtection="0"/>
    <xf numFmtId="169" fontId="20" fillId="39" borderId="0" applyNumberFormat="0" applyBorder="0" applyAlignment="0" applyProtection="0"/>
    <xf numFmtId="168" fontId="20" fillId="39" borderId="0" applyNumberFormat="0" applyBorder="0" applyAlignment="0" applyProtection="0"/>
    <xf numFmtId="168" fontId="20" fillId="39" borderId="0" applyNumberFormat="0" applyBorder="0" applyAlignment="0" applyProtection="0"/>
    <xf numFmtId="169" fontId="20" fillId="39" borderId="0" applyNumberFormat="0" applyBorder="0" applyAlignment="0" applyProtection="0"/>
    <xf numFmtId="168" fontId="20" fillId="39" borderId="0" applyNumberFormat="0" applyBorder="0" applyAlignment="0" applyProtection="0"/>
    <xf numFmtId="168" fontId="20" fillId="39" borderId="0" applyNumberFormat="0" applyBorder="0" applyAlignment="0" applyProtection="0"/>
    <xf numFmtId="169" fontId="20" fillId="39" borderId="0" applyNumberFormat="0" applyBorder="0" applyAlignment="0" applyProtection="0"/>
    <xf numFmtId="168" fontId="20" fillId="39" borderId="0" applyNumberFormat="0" applyBorder="0" applyAlignment="0" applyProtection="0"/>
    <xf numFmtId="168" fontId="20" fillId="39" borderId="0" applyNumberFormat="0" applyBorder="0" applyAlignment="0" applyProtection="0"/>
    <xf numFmtId="169" fontId="20" fillId="39" borderId="0" applyNumberFormat="0" applyBorder="0" applyAlignment="0" applyProtection="0"/>
    <xf numFmtId="168" fontId="20" fillId="39"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 fillId="24"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0" fontId="19"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3" fillId="28" borderId="0" applyNumberFormat="0" applyBorder="0" applyAlignment="0" applyProtection="0"/>
    <xf numFmtId="168" fontId="20" fillId="41" borderId="0" applyNumberFormat="0" applyBorder="0" applyAlignment="0" applyProtection="0"/>
    <xf numFmtId="168" fontId="20" fillId="41" borderId="0" applyNumberFormat="0" applyBorder="0" applyAlignment="0" applyProtection="0"/>
    <xf numFmtId="169" fontId="20" fillId="41" borderId="0" applyNumberFormat="0" applyBorder="0" applyAlignment="0" applyProtection="0"/>
    <xf numFmtId="0" fontId="19"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20" fillId="41" borderId="0" applyNumberFormat="0" applyBorder="0" applyAlignment="0" applyProtection="0"/>
    <xf numFmtId="169" fontId="20" fillId="41" borderId="0" applyNumberFormat="0" applyBorder="0" applyAlignment="0" applyProtection="0"/>
    <xf numFmtId="168" fontId="20" fillId="41" borderId="0" applyNumberFormat="0" applyBorder="0" applyAlignment="0" applyProtection="0"/>
    <xf numFmtId="168" fontId="20" fillId="41" borderId="0" applyNumberFormat="0" applyBorder="0" applyAlignment="0" applyProtection="0"/>
    <xf numFmtId="169" fontId="20" fillId="41" borderId="0" applyNumberFormat="0" applyBorder="0" applyAlignment="0" applyProtection="0"/>
    <xf numFmtId="168" fontId="20" fillId="41" borderId="0" applyNumberFormat="0" applyBorder="0" applyAlignment="0" applyProtection="0"/>
    <xf numFmtId="168" fontId="20" fillId="41" borderId="0" applyNumberFormat="0" applyBorder="0" applyAlignment="0" applyProtection="0"/>
    <xf numFmtId="169" fontId="20" fillId="41" borderId="0" applyNumberFormat="0" applyBorder="0" applyAlignment="0" applyProtection="0"/>
    <xf numFmtId="168" fontId="20" fillId="41" borderId="0" applyNumberFormat="0" applyBorder="0" applyAlignment="0" applyProtection="0"/>
    <xf numFmtId="168" fontId="20" fillId="41" borderId="0" applyNumberFormat="0" applyBorder="0" applyAlignment="0" applyProtection="0"/>
    <xf numFmtId="169" fontId="20" fillId="41" borderId="0" applyNumberFormat="0" applyBorder="0" applyAlignment="0" applyProtection="0"/>
    <xf numFmtId="168" fontId="20"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3" fillId="32" borderId="0" applyNumberFormat="0" applyBorder="0" applyAlignment="0" applyProtection="0"/>
    <xf numFmtId="168" fontId="20" fillId="42" borderId="0" applyNumberFormat="0" applyBorder="0" applyAlignment="0" applyProtection="0"/>
    <xf numFmtId="168" fontId="20" fillId="42" borderId="0" applyNumberFormat="0" applyBorder="0" applyAlignment="0" applyProtection="0"/>
    <xf numFmtId="169" fontId="20" fillId="42" borderId="0" applyNumberFormat="0" applyBorder="0" applyAlignment="0" applyProtection="0"/>
    <xf numFmtId="0" fontId="19"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20" fillId="42" borderId="0" applyNumberFormat="0" applyBorder="0" applyAlignment="0" applyProtection="0"/>
    <xf numFmtId="169" fontId="20" fillId="42" borderId="0" applyNumberFormat="0" applyBorder="0" applyAlignment="0" applyProtection="0"/>
    <xf numFmtId="168" fontId="20" fillId="42" borderId="0" applyNumberFormat="0" applyBorder="0" applyAlignment="0" applyProtection="0"/>
    <xf numFmtId="168" fontId="20" fillId="42" borderId="0" applyNumberFormat="0" applyBorder="0" applyAlignment="0" applyProtection="0"/>
    <xf numFmtId="169" fontId="20" fillId="42" borderId="0" applyNumberFormat="0" applyBorder="0" applyAlignment="0" applyProtection="0"/>
    <xf numFmtId="168" fontId="20" fillId="42" borderId="0" applyNumberFormat="0" applyBorder="0" applyAlignment="0" applyProtection="0"/>
    <xf numFmtId="168" fontId="20" fillId="42" borderId="0" applyNumberFormat="0" applyBorder="0" applyAlignment="0" applyProtection="0"/>
    <xf numFmtId="169" fontId="20" fillId="42" borderId="0" applyNumberFormat="0" applyBorder="0" applyAlignment="0" applyProtection="0"/>
    <xf numFmtId="168" fontId="20" fillId="42" borderId="0" applyNumberFormat="0" applyBorder="0" applyAlignment="0" applyProtection="0"/>
    <xf numFmtId="168" fontId="20" fillId="42" borderId="0" applyNumberFormat="0" applyBorder="0" applyAlignment="0" applyProtection="0"/>
    <xf numFmtId="169" fontId="20" fillId="42" borderId="0" applyNumberFormat="0" applyBorder="0" applyAlignment="0" applyProtection="0"/>
    <xf numFmtId="168" fontId="20"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 fillId="1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0" fontId="19"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3" fillId="17" borderId="0" applyNumberFormat="0" applyBorder="0" applyAlignment="0" applyProtection="0"/>
    <xf numFmtId="168" fontId="20" fillId="44" borderId="0" applyNumberFormat="0" applyBorder="0" applyAlignment="0" applyProtection="0"/>
    <xf numFmtId="168" fontId="20" fillId="44" borderId="0" applyNumberFormat="0" applyBorder="0" applyAlignment="0" applyProtection="0"/>
    <xf numFmtId="169" fontId="20" fillId="44" borderId="0" applyNumberFormat="0" applyBorder="0" applyAlignment="0" applyProtection="0"/>
    <xf numFmtId="0" fontId="19"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20" fillId="44" borderId="0" applyNumberFormat="0" applyBorder="0" applyAlignment="0" applyProtection="0"/>
    <xf numFmtId="169" fontId="20" fillId="44" borderId="0" applyNumberFormat="0" applyBorder="0" applyAlignment="0" applyProtection="0"/>
    <xf numFmtId="168" fontId="20" fillId="44" borderId="0" applyNumberFormat="0" applyBorder="0" applyAlignment="0" applyProtection="0"/>
    <xf numFmtId="168" fontId="20" fillId="44" borderId="0" applyNumberFormat="0" applyBorder="0" applyAlignment="0" applyProtection="0"/>
    <xf numFmtId="169" fontId="20" fillId="44" borderId="0" applyNumberFormat="0" applyBorder="0" applyAlignment="0" applyProtection="0"/>
    <xf numFmtId="168" fontId="20" fillId="44" borderId="0" applyNumberFormat="0" applyBorder="0" applyAlignment="0" applyProtection="0"/>
    <xf numFmtId="168" fontId="20" fillId="44" borderId="0" applyNumberFormat="0" applyBorder="0" applyAlignment="0" applyProtection="0"/>
    <xf numFmtId="169" fontId="20" fillId="44" borderId="0" applyNumberFormat="0" applyBorder="0" applyAlignment="0" applyProtection="0"/>
    <xf numFmtId="168" fontId="20" fillId="44" borderId="0" applyNumberFormat="0" applyBorder="0" applyAlignment="0" applyProtection="0"/>
    <xf numFmtId="168" fontId="20" fillId="44" borderId="0" applyNumberFormat="0" applyBorder="0" applyAlignment="0" applyProtection="0"/>
    <xf numFmtId="169" fontId="20" fillId="44" borderId="0" applyNumberFormat="0" applyBorder="0" applyAlignment="0" applyProtection="0"/>
    <xf numFmtId="168" fontId="20" fillId="44"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3" fillId="21" borderId="0" applyNumberFormat="0" applyBorder="0" applyAlignment="0" applyProtection="0"/>
    <xf numFmtId="168" fontId="20" fillId="45" borderId="0" applyNumberFormat="0" applyBorder="0" applyAlignment="0" applyProtection="0"/>
    <xf numFmtId="168" fontId="20" fillId="45" borderId="0" applyNumberFormat="0" applyBorder="0" applyAlignment="0" applyProtection="0"/>
    <xf numFmtId="169" fontId="20" fillId="45" borderId="0" applyNumberFormat="0" applyBorder="0" applyAlignment="0" applyProtection="0"/>
    <xf numFmtId="0" fontId="19"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20" fillId="45" borderId="0" applyNumberFormat="0" applyBorder="0" applyAlignment="0" applyProtection="0"/>
    <xf numFmtId="169" fontId="20" fillId="45" borderId="0" applyNumberFormat="0" applyBorder="0" applyAlignment="0" applyProtection="0"/>
    <xf numFmtId="168" fontId="20" fillId="45" borderId="0" applyNumberFormat="0" applyBorder="0" applyAlignment="0" applyProtection="0"/>
    <xf numFmtId="168" fontId="20" fillId="45" borderId="0" applyNumberFormat="0" applyBorder="0" applyAlignment="0" applyProtection="0"/>
    <xf numFmtId="169" fontId="20" fillId="45" borderId="0" applyNumberFormat="0" applyBorder="0" applyAlignment="0" applyProtection="0"/>
    <xf numFmtId="168" fontId="20" fillId="45" borderId="0" applyNumberFormat="0" applyBorder="0" applyAlignment="0" applyProtection="0"/>
    <xf numFmtId="168" fontId="20" fillId="45" borderId="0" applyNumberFormat="0" applyBorder="0" applyAlignment="0" applyProtection="0"/>
    <xf numFmtId="169" fontId="20" fillId="45" borderId="0" applyNumberFormat="0" applyBorder="0" applyAlignment="0" applyProtection="0"/>
    <xf numFmtId="168" fontId="20" fillId="45" borderId="0" applyNumberFormat="0" applyBorder="0" applyAlignment="0" applyProtection="0"/>
    <xf numFmtId="168" fontId="20" fillId="45" borderId="0" applyNumberFormat="0" applyBorder="0" applyAlignment="0" applyProtection="0"/>
    <xf numFmtId="169" fontId="20" fillId="45" borderId="0" applyNumberFormat="0" applyBorder="0" applyAlignment="0" applyProtection="0"/>
    <xf numFmtId="168" fontId="20" fillId="45" borderId="0" applyNumberFormat="0" applyBorder="0" applyAlignment="0" applyProtection="0"/>
    <xf numFmtId="0" fontId="19" fillId="45" borderId="0" applyNumberFormat="0" applyBorder="0" applyAlignment="0" applyProtection="0"/>
    <xf numFmtId="0" fontId="19" fillId="40" borderId="0" applyNumberFormat="0" applyBorder="0" applyAlignment="0" applyProtection="0"/>
    <xf numFmtId="0" fontId="3" fillId="25"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0" fontId="19"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168" fontId="20" fillId="40" borderId="0" applyNumberFormat="0" applyBorder="0" applyAlignment="0" applyProtection="0"/>
    <xf numFmtId="169" fontId="20" fillId="40" borderId="0" applyNumberFormat="0" applyBorder="0" applyAlignment="0" applyProtection="0"/>
    <xf numFmtId="168" fontId="20" fillId="40"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3" fillId="29"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0" fontId="19"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168" fontId="20" fillId="43" borderId="0" applyNumberFormat="0" applyBorder="0" applyAlignment="0" applyProtection="0"/>
    <xf numFmtId="169" fontId="20" fillId="43" borderId="0" applyNumberFormat="0" applyBorder="0" applyAlignment="0" applyProtection="0"/>
    <xf numFmtId="168" fontId="20" fillId="43" borderId="0" applyNumberFormat="0" applyBorder="0" applyAlignment="0" applyProtection="0"/>
    <xf numFmtId="0" fontId="19" fillId="43" borderId="0" applyNumberFormat="0" applyBorder="0" applyAlignment="0" applyProtection="0"/>
    <xf numFmtId="0" fontId="19" fillId="46" borderId="0" applyNumberFormat="0" applyBorder="0" applyAlignment="0" applyProtection="0"/>
    <xf numFmtId="0" fontId="3" fillId="33" borderId="0" applyNumberFormat="0" applyBorder="0" applyAlignment="0" applyProtection="0"/>
    <xf numFmtId="168" fontId="20" fillId="46" borderId="0" applyNumberFormat="0" applyBorder="0" applyAlignment="0" applyProtection="0"/>
    <xf numFmtId="168" fontId="20" fillId="46" borderId="0" applyNumberFormat="0" applyBorder="0" applyAlignment="0" applyProtection="0"/>
    <xf numFmtId="169" fontId="20" fillId="46" borderId="0" applyNumberFormat="0" applyBorder="0" applyAlignment="0" applyProtection="0"/>
    <xf numFmtId="0" fontId="19"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20" fillId="46" borderId="0" applyNumberFormat="0" applyBorder="0" applyAlignment="0" applyProtection="0"/>
    <xf numFmtId="169" fontId="20" fillId="46" borderId="0" applyNumberFormat="0" applyBorder="0" applyAlignment="0" applyProtection="0"/>
    <xf numFmtId="168" fontId="20" fillId="46" borderId="0" applyNumberFormat="0" applyBorder="0" applyAlignment="0" applyProtection="0"/>
    <xf numFmtId="168" fontId="20" fillId="46" borderId="0" applyNumberFormat="0" applyBorder="0" applyAlignment="0" applyProtection="0"/>
    <xf numFmtId="169" fontId="20" fillId="46" borderId="0" applyNumberFormat="0" applyBorder="0" applyAlignment="0" applyProtection="0"/>
    <xf numFmtId="168" fontId="20" fillId="46" borderId="0" applyNumberFormat="0" applyBorder="0" applyAlignment="0" applyProtection="0"/>
    <xf numFmtId="168" fontId="20" fillId="46" borderId="0" applyNumberFormat="0" applyBorder="0" applyAlignment="0" applyProtection="0"/>
    <xf numFmtId="169" fontId="20" fillId="46" borderId="0" applyNumberFormat="0" applyBorder="0" applyAlignment="0" applyProtection="0"/>
    <xf numFmtId="168" fontId="20" fillId="46" borderId="0" applyNumberFormat="0" applyBorder="0" applyAlignment="0" applyProtection="0"/>
    <xf numFmtId="168" fontId="20" fillId="46" borderId="0" applyNumberFormat="0" applyBorder="0" applyAlignment="0" applyProtection="0"/>
    <xf numFmtId="169" fontId="20" fillId="46" borderId="0" applyNumberFormat="0" applyBorder="0" applyAlignment="0" applyProtection="0"/>
    <xf numFmtId="168" fontId="20" fillId="46" borderId="0" applyNumberFormat="0" applyBorder="0" applyAlignment="0" applyProtection="0"/>
    <xf numFmtId="0" fontId="19" fillId="46" borderId="0" applyNumberFormat="0" applyBorder="0" applyAlignment="0" applyProtection="0"/>
    <xf numFmtId="0" fontId="21" fillId="47" borderId="0" applyNumberFormat="0" applyBorder="0" applyAlignment="0" applyProtection="0"/>
    <xf numFmtId="0" fontId="22" fillId="14" borderId="0" applyNumberFormat="0" applyBorder="0" applyAlignment="0" applyProtection="0"/>
    <xf numFmtId="168" fontId="23" fillId="47" borderId="0" applyNumberFormat="0" applyBorder="0" applyAlignment="0" applyProtection="0"/>
    <xf numFmtId="168" fontId="23" fillId="47" borderId="0" applyNumberFormat="0" applyBorder="0" applyAlignment="0" applyProtection="0"/>
    <xf numFmtId="169" fontId="23" fillId="47" borderId="0" applyNumberFormat="0" applyBorder="0" applyAlignment="0" applyProtection="0"/>
    <xf numFmtId="0" fontId="21" fillId="4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68" fontId="23" fillId="47" borderId="0" applyNumberFormat="0" applyBorder="0" applyAlignment="0" applyProtection="0"/>
    <xf numFmtId="169" fontId="23" fillId="47" borderId="0" applyNumberFormat="0" applyBorder="0" applyAlignment="0" applyProtection="0"/>
    <xf numFmtId="168" fontId="23" fillId="47" borderId="0" applyNumberFormat="0" applyBorder="0" applyAlignment="0" applyProtection="0"/>
    <xf numFmtId="168" fontId="23" fillId="47" borderId="0" applyNumberFormat="0" applyBorder="0" applyAlignment="0" applyProtection="0"/>
    <xf numFmtId="169" fontId="23" fillId="47" borderId="0" applyNumberFormat="0" applyBorder="0" applyAlignment="0" applyProtection="0"/>
    <xf numFmtId="168" fontId="23" fillId="47" borderId="0" applyNumberFormat="0" applyBorder="0" applyAlignment="0" applyProtection="0"/>
    <xf numFmtId="168" fontId="23" fillId="47" borderId="0" applyNumberFormat="0" applyBorder="0" applyAlignment="0" applyProtection="0"/>
    <xf numFmtId="169" fontId="23" fillId="47" borderId="0" applyNumberFormat="0" applyBorder="0" applyAlignment="0" applyProtection="0"/>
    <xf numFmtId="168" fontId="23" fillId="47" borderId="0" applyNumberFormat="0" applyBorder="0" applyAlignment="0" applyProtection="0"/>
    <xf numFmtId="168" fontId="23" fillId="47" borderId="0" applyNumberFormat="0" applyBorder="0" applyAlignment="0" applyProtection="0"/>
    <xf numFmtId="169" fontId="23" fillId="47" borderId="0" applyNumberFormat="0" applyBorder="0" applyAlignment="0" applyProtection="0"/>
    <xf numFmtId="168" fontId="23" fillId="47" borderId="0" applyNumberFormat="0" applyBorder="0" applyAlignment="0" applyProtection="0"/>
    <xf numFmtId="0" fontId="21" fillId="47" borderId="0" applyNumberFormat="0" applyBorder="0" applyAlignment="0" applyProtection="0"/>
    <xf numFmtId="0" fontId="21" fillId="44" borderId="0" applyNumberFormat="0" applyBorder="0" applyAlignment="0" applyProtection="0"/>
    <xf numFmtId="0" fontId="22" fillId="18" borderId="0" applyNumberFormat="0" applyBorder="0" applyAlignment="0" applyProtection="0"/>
    <xf numFmtId="168" fontId="23" fillId="44" borderId="0" applyNumberFormat="0" applyBorder="0" applyAlignment="0" applyProtection="0"/>
    <xf numFmtId="168" fontId="23" fillId="44" borderId="0" applyNumberFormat="0" applyBorder="0" applyAlignment="0" applyProtection="0"/>
    <xf numFmtId="169" fontId="23" fillId="44" borderId="0" applyNumberFormat="0" applyBorder="0" applyAlignment="0" applyProtection="0"/>
    <xf numFmtId="0" fontId="21" fillId="4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68" fontId="23" fillId="44" borderId="0" applyNumberFormat="0" applyBorder="0" applyAlignment="0" applyProtection="0"/>
    <xf numFmtId="169" fontId="23" fillId="44" borderId="0" applyNumberFormat="0" applyBorder="0" applyAlignment="0" applyProtection="0"/>
    <xf numFmtId="168" fontId="23" fillId="44" borderId="0" applyNumberFormat="0" applyBorder="0" applyAlignment="0" applyProtection="0"/>
    <xf numFmtId="168" fontId="23" fillId="44" borderId="0" applyNumberFormat="0" applyBorder="0" applyAlignment="0" applyProtection="0"/>
    <xf numFmtId="169" fontId="23" fillId="44" borderId="0" applyNumberFormat="0" applyBorder="0" applyAlignment="0" applyProtection="0"/>
    <xf numFmtId="168" fontId="23" fillId="44" borderId="0" applyNumberFormat="0" applyBorder="0" applyAlignment="0" applyProtection="0"/>
    <xf numFmtId="168" fontId="23" fillId="44" borderId="0" applyNumberFormat="0" applyBorder="0" applyAlignment="0" applyProtection="0"/>
    <xf numFmtId="169" fontId="23" fillId="44" borderId="0" applyNumberFormat="0" applyBorder="0" applyAlignment="0" applyProtection="0"/>
    <xf numFmtId="168" fontId="23" fillId="44" borderId="0" applyNumberFormat="0" applyBorder="0" applyAlignment="0" applyProtection="0"/>
    <xf numFmtId="168" fontId="23" fillId="44" borderId="0" applyNumberFormat="0" applyBorder="0" applyAlignment="0" applyProtection="0"/>
    <xf numFmtId="169" fontId="23" fillId="44" borderId="0" applyNumberFormat="0" applyBorder="0" applyAlignment="0" applyProtection="0"/>
    <xf numFmtId="168" fontId="23" fillId="44"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22" fillId="22" borderId="0" applyNumberFormat="0" applyBorder="0" applyAlignment="0" applyProtection="0"/>
    <xf numFmtId="168" fontId="23" fillId="45" borderId="0" applyNumberFormat="0" applyBorder="0" applyAlignment="0" applyProtection="0"/>
    <xf numFmtId="168" fontId="23" fillId="45" borderId="0" applyNumberFormat="0" applyBorder="0" applyAlignment="0" applyProtection="0"/>
    <xf numFmtId="169" fontId="23" fillId="45" borderId="0" applyNumberFormat="0" applyBorder="0" applyAlignment="0" applyProtection="0"/>
    <xf numFmtId="0" fontId="21" fillId="4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168" fontId="23" fillId="45" borderId="0" applyNumberFormat="0" applyBorder="0" applyAlignment="0" applyProtection="0"/>
    <xf numFmtId="169" fontId="23" fillId="45" borderId="0" applyNumberFormat="0" applyBorder="0" applyAlignment="0" applyProtection="0"/>
    <xf numFmtId="168" fontId="23" fillId="45" borderId="0" applyNumberFormat="0" applyBorder="0" applyAlignment="0" applyProtection="0"/>
    <xf numFmtId="168" fontId="23" fillId="45" borderId="0" applyNumberFormat="0" applyBorder="0" applyAlignment="0" applyProtection="0"/>
    <xf numFmtId="169" fontId="23" fillId="45" borderId="0" applyNumberFormat="0" applyBorder="0" applyAlignment="0" applyProtection="0"/>
    <xf numFmtId="168" fontId="23" fillId="45" borderId="0" applyNumberFormat="0" applyBorder="0" applyAlignment="0" applyProtection="0"/>
    <xf numFmtId="168" fontId="23" fillId="45" borderId="0" applyNumberFormat="0" applyBorder="0" applyAlignment="0" applyProtection="0"/>
    <xf numFmtId="169" fontId="23" fillId="45" borderId="0" applyNumberFormat="0" applyBorder="0" applyAlignment="0" applyProtection="0"/>
    <xf numFmtId="168" fontId="23" fillId="45" borderId="0" applyNumberFormat="0" applyBorder="0" applyAlignment="0" applyProtection="0"/>
    <xf numFmtId="168" fontId="23" fillId="45" borderId="0" applyNumberFormat="0" applyBorder="0" applyAlignment="0" applyProtection="0"/>
    <xf numFmtId="169" fontId="23" fillId="45" borderId="0" applyNumberFormat="0" applyBorder="0" applyAlignment="0" applyProtection="0"/>
    <xf numFmtId="168" fontId="23" fillId="45" borderId="0" applyNumberFormat="0" applyBorder="0" applyAlignment="0" applyProtection="0"/>
    <xf numFmtId="0" fontId="21" fillId="45" borderId="0" applyNumberFormat="0" applyBorder="0" applyAlignment="0" applyProtection="0"/>
    <xf numFmtId="0" fontId="21" fillId="48" borderId="0" applyNumberFormat="0" applyBorder="0" applyAlignment="0" applyProtection="0"/>
    <xf numFmtId="0" fontId="22" fillId="26"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0" fontId="21" fillId="48"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0" fontId="21" fillId="48" borderId="0" applyNumberFormat="0" applyBorder="0" applyAlignment="0" applyProtection="0"/>
    <xf numFmtId="0" fontId="21" fillId="49" borderId="0" applyNumberFormat="0" applyBorder="0" applyAlignment="0" applyProtection="0"/>
    <xf numFmtId="0" fontId="22" fillId="30"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0" fontId="21" fillId="49"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2" fillId="34" borderId="0" applyNumberFormat="0" applyBorder="0" applyAlignment="0" applyProtection="0"/>
    <xf numFmtId="168" fontId="23" fillId="50" borderId="0" applyNumberFormat="0" applyBorder="0" applyAlignment="0" applyProtection="0"/>
    <xf numFmtId="168" fontId="23" fillId="50" borderId="0" applyNumberFormat="0" applyBorder="0" applyAlignment="0" applyProtection="0"/>
    <xf numFmtId="169" fontId="23" fillId="50" borderId="0" applyNumberFormat="0" applyBorder="0" applyAlignment="0" applyProtection="0"/>
    <xf numFmtId="0" fontId="21" fillId="5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68" fontId="23" fillId="50" borderId="0" applyNumberFormat="0" applyBorder="0" applyAlignment="0" applyProtection="0"/>
    <xf numFmtId="169" fontId="23" fillId="50" borderId="0" applyNumberFormat="0" applyBorder="0" applyAlignment="0" applyProtection="0"/>
    <xf numFmtId="168" fontId="23" fillId="50" borderId="0" applyNumberFormat="0" applyBorder="0" applyAlignment="0" applyProtection="0"/>
    <xf numFmtId="168" fontId="23" fillId="50" borderId="0" applyNumberFormat="0" applyBorder="0" applyAlignment="0" applyProtection="0"/>
    <xf numFmtId="169" fontId="23" fillId="50" borderId="0" applyNumberFormat="0" applyBorder="0" applyAlignment="0" applyProtection="0"/>
    <xf numFmtId="168" fontId="23" fillId="50" borderId="0" applyNumberFormat="0" applyBorder="0" applyAlignment="0" applyProtection="0"/>
    <xf numFmtId="168" fontId="23" fillId="50" borderId="0" applyNumberFormat="0" applyBorder="0" applyAlignment="0" applyProtection="0"/>
    <xf numFmtId="169" fontId="23" fillId="50" borderId="0" applyNumberFormat="0" applyBorder="0" applyAlignment="0" applyProtection="0"/>
    <xf numFmtId="168" fontId="23" fillId="50" borderId="0" applyNumberFormat="0" applyBorder="0" applyAlignment="0" applyProtection="0"/>
    <xf numFmtId="168" fontId="23" fillId="50" borderId="0" applyNumberFormat="0" applyBorder="0" applyAlignment="0" applyProtection="0"/>
    <xf numFmtId="169" fontId="23" fillId="50" borderId="0" applyNumberFormat="0" applyBorder="0" applyAlignment="0" applyProtection="0"/>
    <xf numFmtId="168" fontId="23" fillId="50" borderId="0" applyNumberFormat="0" applyBorder="0" applyAlignment="0" applyProtection="0"/>
    <xf numFmtId="0" fontId="21"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2" fillId="11" borderId="0" applyNumberFormat="0" applyBorder="0" applyAlignment="0" applyProtection="0"/>
    <xf numFmtId="168" fontId="23" fillId="53" borderId="0" applyNumberFormat="0" applyBorder="0" applyAlignment="0" applyProtection="0"/>
    <xf numFmtId="168" fontId="23" fillId="53" borderId="0" applyNumberFormat="0" applyBorder="0" applyAlignment="0" applyProtection="0"/>
    <xf numFmtId="169" fontId="23" fillId="53" borderId="0" applyNumberFormat="0" applyBorder="0" applyAlignment="0" applyProtection="0"/>
    <xf numFmtId="0" fontId="21" fillId="53"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168" fontId="23" fillId="53" borderId="0" applyNumberFormat="0" applyBorder="0" applyAlignment="0" applyProtection="0"/>
    <xf numFmtId="169" fontId="23" fillId="53" borderId="0" applyNumberFormat="0" applyBorder="0" applyAlignment="0" applyProtection="0"/>
    <xf numFmtId="168" fontId="23" fillId="53" borderId="0" applyNumberFormat="0" applyBorder="0" applyAlignment="0" applyProtection="0"/>
    <xf numFmtId="168" fontId="23" fillId="53" borderId="0" applyNumberFormat="0" applyBorder="0" applyAlignment="0" applyProtection="0"/>
    <xf numFmtId="169" fontId="23" fillId="53" borderId="0" applyNumberFormat="0" applyBorder="0" applyAlignment="0" applyProtection="0"/>
    <xf numFmtId="168" fontId="23" fillId="53" borderId="0" applyNumberFormat="0" applyBorder="0" applyAlignment="0" applyProtection="0"/>
    <xf numFmtId="168" fontId="23" fillId="53" borderId="0" applyNumberFormat="0" applyBorder="0" applyAlignment="0" applyProtection="0"/>
    <xf numFmtId="169" fontId="23" fillId="53" borderId="0" applyNumberFormat="0" applyBorder="0" applyAlignment="0" applyProtection="0"/>
    <xf numFmtId="168" fontId="23" fillId="53" borderId="0" applyNumberFormat="0" applyBorder="0" applyAlignment="0" applyProtection="0"/>
    <xf numFmtId="168" fontId="23" fillId="53" borderId="0" applyNumberFormat="0" applyBorder="0" applyAlignment="0" applyProtection="0"/>
    <xf numFmtId="169" fontId="23" fillId="53" borderId="0" applyNumberFormat="0" applyBorder="0" applyAlignment="0" applyProtection="0"/>
    <xf numFmtId="168" fontId="23"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22" fillId="15" borderId="0" applyNumberFormat="0" applyBorder="0" applyAlignment="0" applyProtection="0"/>
    <xf numFmtId="168" fontId="23" fillId="57" borderId="0" applyNumberFormat="0" applyBorder="0" applyAlignment="0" applyProtection="0"/>
    <xf numFmtId="168" fontId="23" fillId="57" borderId="0" applyNumberFormat="0" applyBorder="0" applyAlignment="0" applyProtection="0"/>
    <xf numFmtId="169" fontId="23" fillId="57" borderId="0" applyNumberFormat="0" applyBorder="0" applyAlignment="0" applyProtection="0"/>
    <xf numFmtId="0" fontId="21" fillId="5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168" fontId="23" fillId="57" borderId="0" applyNumberFormat="0" applyBorder="0" applyAlignment="0" applyProtection="0"/>
    <xf numFmtId="169" fontId="23" fillId="57" borderId="0" applyNumberFormat="0" applyBorder="0" applyAlignment="0" applyProtection="0"/>
    <xf numFmtId="168" fontId="23" fillId="57" borderId="0" applyNumberFormat="0" applyBorder="0" applyAlignment="0" applyProtection="0"/>
    <xf numFmtId="168" fontId="23" fillId="57" borderId="0" applyNumberFormat="0" applyBorder="0" applyAlignment="0" applyProtection="0"/>
    <xf numFmtId="169" fontId="23" fillId="57" borderId="0" applyNumberFormat="0" applyBorder="0" applyAlignment="0" applyProtection="0"/>
    <xf numFmtId="168" fontId="23" fillId="57" borderId="0" applyNumberFormat="0" applyBorder="0" applyAlignment="0" applyProtection="0"/>
    <xf numFmtId="168" fontId="23" fillId="57" borderId="0" applyNumberFormat="0" applyBorder="0" applyAlignment="0" applyProtection="0"/>
    <xf numFmtId="169" fontId="23" fillId="57" borderId="0" applyNumberFormat="0" applyBorder="0" applyAlignment="0" applyProtection="0"/>
    <xf numFmtId="168" fontId="23" fillId="57" borderId="0" applyNumberFormat="0" applyBorder="0" applyAlignment="0" applyProtection="0"/>
    <xf numFmtId="168" fontId="23" fillId="57" borderId="0" applyNumberFormat="0" applyBorder="0" applyAlignment="0" applyProtection="0"/>
    <xf numFmtId="169" fontId="23" fillId="57" borderId="0" applyNumberFormat="0" applyBorder="0" applyAlignment="0" applyProtection="0"/>
    <xf numFmtId="168" fontId="23"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19" fillId="54" borderId="0" applyNumberFormat="0" applyBorder="0" applyAlignment="0" applyProtection="0"/>
    <xf numFmtId="0" fontId="19" fillId="58" borderId="0" applyNumberFormat="0" applyBorder="0" applyAlignment="0" applyProtection="0"/>
    <xf numFmtId="0" fontId="21" fillId="55" borderId="0" applyNumberFormat="0" applyBorder="0" applyAlignment="0" applyProtection="0"/>
    <xf numFmtId="0" fontId="21" fillId="59" borderId="0" applyNumberFormat="0" applyBorder="0" applyAlignment="0" applyProtection="0"/>
    <xf numFmtId="0" fontId="22" fillId="19" borderId="0" applyNumberFormat="0" applyBorder="0" applyAlignment="0" applyProtection="0"/>
    <xf numFmtId="168" fontId="23" fillId="59" borderId="0" applyNumberFormat="0" applyBorder="0" applyAlignment="0" applyProtection="0"/>
    <xf numFmtId="168" fontId="23" fillId="59" borderId="0" applyNumberFormat="0" applyBorder="0" applyAlignment="0" applyProtection="0"/>
    <xf numFmtId="169" fontId="23" fillId="59" borderId="0" applyNumberFormat="0" applyBorder="0" applyAlignment="0" applyProtection="0"/>
    <xf numFmtId="0" fontId="21" fillId="5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168" fontId="23" fillId="59" borderId="0" applyNumberFormat="0" applyBorder="0" applyAlignment="0" applyProtection="0"/>
    <xf numFmtId="169" fontId="23" fillId="59" borderId="0" applyNumberFormat="0" applyBorder="0" applyAlignment="0" applyProtection="0"/>
    <xf numFmtId="168" fontId="23" fillId="59" borderId="0" applyNumberFormat="0" applyBorder="0" applyAlignment="0" applyProtection="0"/>
    <xf numFmtId="168" fontId="23" fillId="59" borderId="0" applyNumberFormat="0" applyBorder="0" applyAlignment="0" applyProtection="0"/>
    <xf numFmtId="169" fontId="23" fillId="59" borderId="0" applyNumberFormat="0" applyBorder="0" applyAlignment="0" applyProtection="0"/>
    <xf numFmtId="168" fontId="23" fillId="59" borderId="0" applyNumberFormat="0" applyBorder="0" applyAlignment="0" applyProtection="0"/>
    <xf numFmtId="168" fontId="23" fillId="59" borderId="0" applyNumberFormat="0" applyBorder="0" applyAlignment="0" applyProtection="0"/>
    <xf numFmtId="169" fontId="23" fillId="59" borderId="0" applyNumberFormat="0" applyBorder="0" applyAlignment="0" applyProtection="0"/>
    <xf numFmtId="168" fontId="23" fillId="59" borderId="0" applyNumberFormat="0" applyBorder="0" applyAlignment="0" applyProtection="0"/>
    <xf numFmtId="168" fontId="23" fillId="59" borderId="0" applyNumberFormat="0" applyBorder="0" applyAlignment="0" applyProtection="0"/>
    <xf numFmtId="169" fontId="23" fillId="59" borderId="0" applyNumberFormat="0" applyBorder="0" applyAlignment="0" applyProtection="0"/>
    <xf numFmtId="168" fontId="23"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19" fillId="51" borderId="0" applyNumberFormat="0" applyBorder="0" applyAlignment="0" applyProtection="0"/>
    <xf numFmtId="0" fontId="19" fillId="55" borderId="0" applyNumberFormat="0" applyBorder="0" applyAlignment="0" applyProtection="0"/>
    <xf numFmtId="0" fontId="21" fillId="55" borderId="0" applyNumberFormat="0" applyBorder="0" applyAlignment="0" applyProtection="0"/>
    <xf numFmtId="0" fontId="21" fillId="48" borderId="0" applyNumberFormat="0" applyBorder="0" applyAlignment="0" applyProtection="0"/>
    <xf numFmtId="0" fontId="22" fillId="23"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0" fontId="21" fillId="4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168" fontId="23" fillId="48" borderId="0" applyNumberFormat="0" applyBorder="0" applyAlignment="0" applyProtection="0"/>
    <xf numFmtId="169" fontId="23" fillId="48" borderId="0" applyNumberFormat="0" applyBorder="0" applyAlignment="0" applyProtection="0"/>
    <xf numFmtId="168" fontId="23"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19" fillId="60" borderId="0" applyNumberFormat="0" applyBorder="0" applyAlignment="0" applyProtection="0"/>
    <xf numFmtId="0" fontId="19" fillId="51" borderId="0" applyNumberFormat="0" applyBorder="0" applyAlignment="0" applyProtection="0"/>
    <xf numFmtId="0" fontId="21" fillId="52" borderId="0" applyNumberFormat="0" applyBorder="0" applyAlignment="0" applyProtection="0"/>
    <xf numFmtId="0" fontId="21" fillId="49" borderId="0" applyNumberFormat="0" applyBorder="0" applyAlignment="0" applyProtection="0"/>
    <xf numFmtId="0" fontId="22" fillId="27"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0" fontId="21" fillId="49"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168" fontId="23" fillId="49" borderId="0" applyNumberFormat="0" applyBorder="0" applyAlignment="0" applyProtection="0"/>
    <xf numFmtId="169" fontId="23" fillId="49" borderId="0" applyNumberFormat="0" applyBorder="0" applyAlignment="0" applyProtection="0"/>
    <xf numFmtId="168" fontId="23" fillId="49"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9" fillId="54" borderId="0" applyNumberFormat="0" applyBorder="0" applyAlignment="0" applyProtection="0"/>
    <xf numFmtId="0" fontId="19" fillId="61"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2" fillId="31" borderId="0" applyNumberFormat="0" applyBorder="0" applyAlignment="0" applyProtection="0"/>
    <xf numFmtId="168" fontId="23" fillId="62" borderId="0" applyNumberFormat="0" applyBorder="0" applyAlignment="0" applyProtection="0"/>
    <xf numFmtId="168" fontId="23" fillId="62" borderId="0" applyNumberFormat="0" applyBorder="0" applyAlignment="0" applyProtection="0"/>
    <xf numFmtId="169" fontId="23" fillId="62" borderId="0" applyNumberFormat="0" applyBorder="0" applyAlignment="0" applyProtection="0"/>
    <xf numFmtId="0" fontId="21" fillId="62"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168" fontId="23" fillId="62" borderId="0" applyNumberFormat="0" applyBorder="0" applyAlignment="0" applyProtection="0"/>
    <xf numFmtId="169" fontId="23" fillId="62" borderId="0" applyNumberFormat="0" applyBorder="0" applyAlignment="0" applyProtection="0"/>
    <xf numFmtId="168" fontId="23" fillId="62" borderId="0" applyNumberFormat="0" applyBorder="0" applyAlignment="0" applyProtection="0"/>
    <xf numFmtId="168" fontId="23" fillId="62" borderId="0" applyNumberFormat="0" applyBorder="0" applyAlignment="0" applyProtection="0"/>
    <xf numFmtId="169" fontId="23" fillId="62" borderId="0" applyNumberFormat="0" applyBorder="0" applyAlignment="0" applyProtection="0"/>
    <xf numFmtId="168" fontId="23" fillId="62" borderId="0" applyNumberFormat="0" applyBorder="0" applyAlignment="0" applyProtection="0"/>
    <xf numFmtId="168" fontId="23" fillId="62" borderId="0" applyNumberFormat="0" applyBorder="0" applyAlignment="0" applyProtection="0"/>
    <xf numFmtId="169" fontId="23" fillId="62" borderId="0" applyNumberFormat="0" applyBorder="0" applyAlignment="0" applyProtection="0"/>
    <xf numFmtId="168" fontId="23" fillId="62" borderId="0" applyNumberFormat="0" applyBorder="0" applyAlignment="0" applyProtection="0"/>
    <xf numFmtId="168" fontId="23" fillId="62" borderId="0" applyNumberFormat="0" applyBorder="0" applyAlignment="0" applyProtection="0"/>
    <xf numFmtId="169" fontId="23" fillId="62" borderId="0" applyNumberFormat="0" applyBorder="0" applyAlignment="0" applyProtection="0"/>
    <xf numFmtId="168" fontId="23"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4" fillId="38" borderId="0" applyNumberFormat="0" applyBorder="0" applyAlignment="0" applyProtection="0"/>
    <xf numFmtId="0" fontId="25" fillId="5" borderId="0" applyNumberFormat="0" applyBorder="0" applyAlignment="0" applyProtection="0"/>
    <xf numFmtId="168" fontId="26" fillId="38" borderId="0" applyNumberFormat="0" applyBorder="0" applyAlignment="0" applyProtection="0"/>
    <xf numFmtId="168" fontId="26" fillId="38" borderId="0" applyNumberFormat="0" applyBorder="0" applyAlignment="0" applyProtection="0"/>
    <xf numFmtId="169" fontId="26" fillId="38" borderId="0" applyNumberFormat="0" applyBorder="0" applyAlignment="0" applyProtection="0"/>
    <xf numFmtId="0" fontId="24" fillId="38"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168" fontId="26" fillId="38" borderId="0" applyNumberFormat="0" applyBorder="0" applyAlignment="0" applyProtection="0"/>
    <xf numFmtId="169" fontId="26" fillId="38" borderId="0" applyNumberFormat="0" applyBorder="0" applyAlignment="0" applyProtection="0"/>
    <xf numFmtId="168" fontId="26" fillId="38" borderId="0" applyNumberFormat="0" applyBorder="0" applyAlignment="0" applyProtection="0"/>
    <xf numFmtId="168" fontId="26" fillId="38" borderId="0" applyNumberFormat="0" applyBorder="0" applyAlignment="0" applyProtection="0"/>
    <xf numFmtId="169" fontId="26" fillId="38" borderId="0" applyNumberFormat="0" applyBorder="0" applyAlignment="0" applyProtection="0"/>
    <xf numFmtId="168" fontId="26" fillId="38" borderId="0" applyNumberFormat="0" applyBorder="0" applyAlignment="0" applyProtection="0"/>
    <xf numFmtId="168" fontId="26" fillId="38" borderId="0" applyNumberFormat="0" applyBorder="0" applyAlignment="0" applyProtection="0"/>
    <xf numFmtId="169" fontId="26" fillId="38" borderId="0" applyNumberFormat="0" applyBorder="0" applyAlignment="0" applyProtection="0"/>
    <xf numFmtId="168" fontId="26" fillId="38" borderId="0" applyNumberFormat="0" applyBorder="0" applyAlignment="0" applyProtection="0"/>
    <xf numFmtId="168" fontId="26" fillId="38" borderId="0" applyNumberFormat="0" applyBorder="0" applyAlignment="0" applyProtection="0"/>
    <xf numFmtId="169" fontId="26" fillId="38" borderId="0" applyNumberFormat="0" applyBorder="0" applyAlignment="0" applyProtection="0"/>
    <xf numFmtId="168" fontId="26" fillId="38" borderId="0" applyNumberFormat="0" applyBorder="0" applyAlignment="0" applyProtection="0"/>
    <xf numFmtId="0" fontId="24" fillId="38" borderId="0" applyNumberFormat="0" applyBorder="0" applyAlignment="0" applyProtection="0"/>
    <xf numFmtId="170" fontId="27" fillId="0" borderId="0" applyFill="0" applyBorder="0" applyAlignment="0"/>
    <xf numFmtId="170" fontId="28" fillId="0" borderId="0" applyFill="0" applyBorder="0" applyAlignment="0"/>
    <xf numFmtId="170" fontId="28" fillId="0" borderId="0" applyFill="0" applyBorder="0" applyAlignment="0"/>
    <xf numFmtId="170" fontId="28" fillId="0" borderId="0" applyFill="0" applyBorder="0" applyAlignment="0"/>
    <xf numFmtId="171" fontId="29" fillId="0" borderId="0" applyFill="0" applyBorder="0" applyAlignment="0"/>
    <xf numFmtId="171" fontId="29" fillId="0" borderId="0" applyFill="0" applyBorder="0" applyAlignment="0"/>
    <xf numFmtId="170" fontId="28" fillId="0" borderId="0" applyFill="0" applyBorder="0" applyAlignment="0"/>
    <xf numFmtId="170" fontId="28" fillId="0" borderId="0" applyFill="0" applyBorder="0" applyAlignment="0"/>
    <xf numFmtId="170" fontId="28" fillId="0" borderId="0" applyFill="0" applyBorder="0" applyAlignment="0"/>
    <xf numFmtId="170" fontId="28" fillId="0" borderId="0" applyFill="0" applyBorder="0" applyAlignment="0"/>
    <xf numFmtId="170" fontId="28" fillId="0" borderId="0" applyFill="0" applyBorder="0" applyAlignment="0"/>
    <xf numFmtId="170" fontId="28" fillId="0" borderId="0" applyFill="0" applyBorder="0" applyAlignment="0"/>
    <xf numFmtId="172" fontId="29" fillId="0" borderId="0" applyFill="0" applyBorder="0" applyAlignment="0"/>
    <xf numFmtId="173" fontId="29" fillId="0" borderId="0" applyFill="0" applyBorder="0" applyAlignment="0"/>
    <xf numFmtId="174" fontId="29" fillId="0" borderId="0" applyFill="0" applyBorder="0" applyAlignment="0"/>
    <xf numFmtId="175" fontId="29" fillId="0" borderId="0" applyFill="0" applyBorder="0" applyAlignment="0"/>
    <xf numFmtId="171" fontId="29" fillId="0" borderId="0" applyFill="0" applyBorder="0" applyAlignment="0"/>
    <xf numFmtId="176" fontId="29" fillId="0" borderId="0" applyFill="0" applyBorder="0" applyAlignment="0"/>
    <xf numFmtId="172" fontId="29" fillId="0" borderId="0" applyFill="0" applyBorder="0" applyAlignment="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168" fontId="32"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168" fontId="32"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169" fontId="32"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1" fillId="8" borderId="24"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0" fontId="30" fillId="63" borderId="30" applyNumberFormat="0" applyAlignment="0" applyProtection="0"/>
    <xf numFmtId="168" fontId="32" fillId="63" borderId="30" applyNumberFormat="0" applyAlignment="0" applyProtection="0"/>
    <xf numFmtId="169" fontId="32" fillId="63" borderId="30" applyNumberFormat="0" applyAlignment="0" applyProtection="0"/>
    <xf numFmtId="168" fontId="32" fillId="63" borderId="30" applyNumberFormat="0" applyAlignment="0" applyProtection="0"/>
    <xf numFmtId="168" fontId="32" fillId="63" borderId="30" applyNumberFormat="0" applyAlignment="0" applyProtection="0"/>
    <xf numFmtId="169" fontId="32" fillId="63" borderId="30" applyNumberFormat="0" applyAlignment="0" applyProtection="0"/>
    <xf numFmtId="168" fontId="32" fillId="63" borderId="30" applyNumberFormat="0" applyAlignment="0" applyProtection="0"/>
    <xf numFmtId="168" fontId="32" fillId="63" borderId="30" applyNumberFormat="0" applyAlignment="0" applyProtection="0"/>
    <xf numFmtId="169" fontId="32" fillId="63" borderId="30" applyNumberFormat="0" applyAlignment="0" applyProtection="0"/>
    <xf numFmtId="168" fontId="32" fillId="63" borderId="30" applyNumberFormat="0" applyAlignment="0" applyProtection="0"/>
    <xf numFmtId="168" fontId="32" fillId="63" borderId="30" applyNumberFormat="0" applyAlignment="0" applyProtection="0"/>
    <xf numFmtId="169" fontId="32" fillId="63" borderId="30" applyNumberFormat="0" applyAlignment="0" applyProtection="0"/>
    <xf numFmtId="168" fontId="32" fillId="63" borderId="30" applyNumberFormat="0" applyAlignment="0" applyProtection="0"/>
    <xf numFmtId="0" fontId="30" fillId="63" borderId="30" applyNumberFormat="0" applyAlignment="0" applyProtection="0"/>
    <xf numFmtId="0" fontId="33" fillId="64" borderId="31" applyNumberFormat="0" applyAlignment="0" applyProtection="0"/>
    <xf numFmtId="0" fontId="34" fillId="9" borderId="27" applyNumberFormat="0" applyAlignment="0" applyProtection="0"/>
    <xf numFmtId="168"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0" fontId="33"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0" fontId="34" fillId="9" borderId="27"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169" fontId="35" fillId="64" borderId="31" applyNumberFormat="0" applyAlignment="0" applyProtection="0"/>
    <xf numFmtId="168" fontId="35" fillId="64" borderId="31" applyNumberFormat="0" applyAlignment="0" applyProtection="0"/>
    <xf numFmtId="0" fontId="33" fillId="64" borderId="31"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quotePrefix="1">
      <protection locked="0"/>
    </xf>
    <xf numFmtId="43" fontId="19" fillId="0" borderId="0" applyFont="0" applyFill="0" applyBorder="0" applyAlignment="0" applyProtection="0"/>
    <xf numFmtId="43" fontId="2" fillId="0" borderId="0" quotePrefix="1">
      <protection locked="0"/>
    </xf>
    <xf numFmtId="43" fontId="19"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9" fillId="0" borderId="0" applyFont="0" applyFill="0" applyBorder="0" applyAlignment="0" applyProtection="0"/>
    <xf numFmtId="44" fontId="6" fillId="0" borderId="0" applyFont="0" applyFill="0" applyBorder="0" applyAlignment="0" applyProtection="0"/>
    <xf numFmtId="43" fontId="19" fillId="0" borderId="0" applyFont="0" applyFill="0" applyBorder="0" applyAlignment="0" applyProtection="0"/>
    <xf numFmtId="44" fontId="6" fillId="0" borderId="0" applyFont="0" applyFill="0" applyBorder="0" applyAlignment="0" applyProtection="0"/>
    <xf numFmtId="178" fontId="19"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9" fillId="0" borderId="0" applyFont="0" applyFill="0" applyBorder="0" applyAlignment="0" applyProtection="0"/>
    <xf numFmtId="44" fontId="6" fillId="0" borderId="0" applyFont="0" applyFill="0" applyBorder="0" applyAlignment="0" applyProtection="0"/>
    <xf numFmtId="178" fontId="19"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9"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7" fillId="0" borderId="0"/>
    <xf numFmtId="172" fontId="29"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7" fillId="0" borderId="0"/>
    <xf numFmtId="14" fontId="38" fillId="0" borderId="0" applyFill="0" applyBorder="0" applyAlignment="0"/>
    <xf numFmtId="38" fontId="18" fillId="0" borderId="32">
      <alignment vertical="center"/>
    </xf>
    <xf numFmtId="38" fontId="18" fillId="0" borderId="32">
      <alignment vertical="center"/>
    </xf>
    <xf numFmtId="38" fontId="18" fillId="0" borderId="32">
      <alignment vertical="center"/>
    </xf>
    <xf numFmtId="38" fontId="18" fillId="0" borderId="32">
      <alignment vertical="center"/>
    </xf>
    <xf numFmtId="38" fontId="18" fillId="0" borderId="32">
      <alignment vertical="center"/>
    </xf>
    <xf numFmtId="38" fontId="18" fillId="0" borderId="32">
      <alignment vertical="center"/>
    </xf>
    <xf numFmtId="38" fontId="18" fillId="0" borderId="32">
      <alignment vertical="center"/>
    </xf>
    <xf numFmtId="38" fontId="18" fillId="0" borderId="0" applyFont="0" applyFill="0" applyBorder="0" applyAlignment="0" applyProtection="0"/>
    <xf numFmtId="180" fontId="2" fillId="0" borderId="0" applyFont="0" applyFill="0" applyBorder="0" applyAlignment="0" applyProtection="0"/>
    <xf numFmtId="0" fontId="39" fillId="65" borderId="0" applyNumberFormat="0" applyBorder="0" applyAlignment="0" applyProtection="0"/>
    <xf numFmtId="0" fontId="39" fillId="66" borderId="0" applyNumberFormat="0" applyBorder="0" applyAlignment="0" applyProtection="0"/>
    <xf numFmtId="0" fontId="39" fillId="67" borderId="0" applyNumberFormat="0" applyBorder="0" applyAlignment="0" applyProtection="0"/>
    <xf numFmtId="171" fontId="29" fillId="0" borderId="0" applyFill="0" applyBorder="0" applyAlignment="0"/>
    <xf numFmtId="172" fontId="29" fillId="0" borderId="0" applyFill="0" applyBorder="0" applyAlignment="0"/>
    <xf numFmtId="171" fontId="29" fillId="0" borderId="0" applyFill="0" applyBorder="0" applyAlignment="0"/>
    <xf numFmtId="176" fontId="29" fillId="0" borderId="0" applyFill="0" applyBorder="0" applyAlignment="0"/>
    <xf numFmtId="172" fontId="29"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9" fontId="42"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168" fontId="42" fillId="0" borderId="0" applyNumberFormat="0" applyFill="0" applyBorder="0" applyAlignment="0" applyProtection="0"/>
    <xf numFmtId="169"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9"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9"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9" fontId="42" fillId="0" borderId="0" applyNumberFormat="0" applyFill="0" applyBorder="0" applyAlignment="0" applyProtection="0"/>
    <xf numFmtId="168" fontId="42" fillId="0" borderId="0" applyNumberFormat="0" applyFill="0" applyBorder="0" applyAlignment="0" applyProtection="0"/>
    <xf numFmtId="0" fontId="40" fillId="0" borderId="0" applyNumberFormat="0" applyFill="0" applyBorder="0" applyAlignment="0" applyProtection="0"/>
    <xf numFmtId="168" fontId="2" fillId="0" borderId="0"/>
    <xf numFmtId="0" fontId="2" fillId="0" borderId="0"/>
    <xf numFmtId="168" fontId="2" fillId="0" borderId="0"/>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28" fillId="0" borderId="3" applyNumberFormat="0" applyAlignment="0">
      <alignment horizontal="right"/>
      <protection locked="0"/>
    </xf>
    <xf numFmtId="0" fontId="43" fillId="39" borderId="0" applyNumberFormat="0" applyBorder="0" applyAlignment="0" applyProtection="0"/>
    <xf numFmtId="0" fontId="44" fillId="4" borderId="0" applyNumberFormat="0" applyBorder="0" applyAlignment="0" applyProtection="0"/>
    <xf numFmtId="168" fontId="45" fillId="39" borderId="0" applyNumberFormat="0" applyBorder="0" applyAlignment="0" applyProtection="0"/>
    <xf numFmtId="168" fontId="45" fillId="39" borderId="0" applyNumberFormat="0" applyBorder="0" applyAlignment="0" applyProtection="0"/>
    <xf numFmtId="169" fontId="45" fillId="39" borderId="0" applyNumberFormat="0" applyBorder="0" applyAlignment="0" applyProtection="0"/>
    <xf numFmtId="0" fontId="43" fillId="39"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168" fontId="45" fillId="39" borderId="0" applyNumberFormat="0" applyBorder="0" applyAlignment="0" applyProtection="0"/>
    <xf numFmtId="169" fontId="45" fillId="39" borderId="0" applyNumberFormat="0" applyBorder="0" applyAlignment="0" applyProtection="0"/>
    <xf numFmtId="168" fontId="45" fillId="39" borderId="0" applyNumberFormat="0" applyBorder="0" applyAlignment="0" applyProtection="0"/>
    <xf numFmtId="168" fontId="45" fillId="39" borderId="0" applyNumberFormat="0" applyBorder="0" applyAlignment="0" applyProtection="0"/>
    <xf numFmtId="169" fontId="45" fillId="39" borderId="0" applyNumberFormat="0" applyBorder="0" applyAlignment="0" applyProtection="0"/>
    <xf numFmtId="168" fontId="45" fillId="39" borderId="0" applyNumberFormat="0" applyBorder="0" applyAlignment="0" applyProtection="0"/>
    <xf numFmtId="168" fontId="45" fillId="39" borderId="0" applyNumberFormat="0" applyBorder="0" applyAlignment="0" applyProtection="0"/>
    <xf numFmtId="169" fontId="45" fillId="39" borderId="0" applyNumberFormat="0" applyBorder="0" applyAlignment="0" applyProtection="0"/>
    <xf numFmtId="168" fontId="45" fillId="39" borderId="0" applyNumberFormat="0" applyBorder="0" applyAlignment="0" applyProtection="0"/>
    <xf numFmtId="168" fontId="45" fillId="39" borderId="0" applyNumberFormat="0" applyBorder="0" applyAlignment="0" applyProtection="0"/>
    <xf numFmtId="169" fontId="45" fillId="39" borderId="0" applyNumberFormat="0" applyBorder="0" applyAlignment="0" applyProtection="0"/>
    <xf numFmtId="168" fontId="45" fillId="39" borderId="0" applyNumberFormat="0" applyBorder="0" applyAlignment="0" applyProtection="0"/>
    <xf numFmtId="0" fontId="43" fillId="39" borderId="0" applyNumberFormat="0" applyBorder="0" applyAlignment="0" applyProtection="0"/>
    <xf numFmtId="0" fontId="2" fillId="68" borderId="3" applyNumberFormat="0" applyFont="0" applyBorder="0" applyProtection="0">
      <alignment horizontal="center" vertical="center"/>
    </xf>
    <xf numFmtId="0" fontId="46" fillId="0" borderId="23" applyNumberFormat="0" applyAlignment="0" applyProtection="0">
      <alignment horizontal="left" vertical="center"/>
    </xf>
    <xf numFmtId="0" fontId="46" fillId="0" borderId="23" applyNumberFormat="0" applyAlignment="0" applyProtection="0">
      <alignment horizontal="left" vertical="center"/>
    </xf>
    <xf numFmtId="168" fontId="46" fillId="0" borderId="23" applyNumberFormat="0" applyAlignment="0" applyProtection="0">
      <alignment horizontal="left" vertical="center"/>
    </xf>
    <xf numFmtId="0" fontId="46" fillId="0" borderId="7">
      <alignment horizontal="left" vertical="center"/>
    </xf>
    <xf numFmtId="0" fontId="46" fillId="0" borderId="7">
      <alignment horizontal="left" vertical="center"/>
    </xf>
    <xf numFmtId="168" fontId="46" fillId="0" borderId="7">
      <alignment horizontal="left" vertical="center"/>
    </xf>
    <xf numFmtId="0" fontId="47" fillId="0" borderId="33" applyNumberFormat="0" applyFill="0" applyAlignment="0" applyProtection="0"/>
    <xf numFmtId="169" fontId="47" fillId="0" borderId="33" applyNumberFormat="0" applyFill="0" applyAlignment="0" applyProtection="0"/>
    <xf numFmtId="0" fontId="47" fillId="0" borderId="33" applyNumberFormat="0" applyFill="0" applyAlignment="0" applyProtection="0"/>
    <xf numFmtId="168" fontId="47" fillId="0" borderId="33" applyNumberFormat="0" applyFill="0" applyAlignment="0" applyProtection="0"/>
    <xf numFmtId="168" fontId="47" fillId="0" borderId="33" applyNumberFormat="0" applyFill="0" applyAlignment="0" applyProtection="0"/>
    <xf numFmtId="168" fontId="47" fillId="0" borderId="33" applyNumberFormat="0" applyFill="0" applyAlignment="0" applyProtection="0"/>
    <xf numFmtId="169" fontId="47" fillId="0" borderId="33" applyNumberFormat="0" applyFill="0" applyAlignment="0" applyProtection="0"/>
    <xf numFmtId="168" fontId="47" fillId="0" borderId="33" applyNumberFormat="0" applyFill="0" applyAlignment="0" applyProtection="0"/>
    <xf numFmtId="168" fontId="47" fillId="0" borderId="33" applyNumberFormat="0" applyFill="0" applyAlignment="0" applyProtection="0"/>
    <xf numFmtId="169" fontId="47" fillId="0" borderId="33" applyNumberFormat="0" applyFill="0" applyAlignment="0" applyProtection="0"/>
    <xf numFmtId="168" fontId="47" fillId="0" borderId="33" applyNumberFormat="0" applyFill="0" applyAlignment="0" applyProtection="0"/>
    <xf numFmtId="168" fontId="47" fillId="0" borderId="33" applyNumberFormat="0" applyFill="0" applyAlignment="0" applyProtection="0"/>
    <xf numFmtId="169" fontId="47" fillId="0" borderId="33" applyNumberFormat="0" applyFill="0" applyAlignment="0" applyProtection="0"/>
    <xf numFmtId="168" fontId="47" fillId="0" borderId="33" applyNumberFormat="0" applyFill="0" applyAlignment="0" applyProtection="0"/>
    <xf numFmtId="168" fontId="47" fillId="0" borderId="33" applyNumberFormat="0" applyFill="0" applyAlignment="0" applyProtection="0"/>
    <xf numFmtId="169" fontId="47" fillId="0" borderId="33" applyNumberFormat="0" applyFill="0" applyAlignment="0" applyProtection="0"/>
    <xf numFmtId="168" fontId="47" fillId="0" borderId="33" applyNumberFormat="0" applyFill="0" applyAlignment="0" applyProtection="0"/>
    <xf numFmtId="0" fontId="47" fillId="0" borderId="33" applyNumberFormat="0" applyFill="0" applyAlignment="0" applyProtection="0"/>
    <xf numFmtId="0" fontId="48" fillId="0" borderId="34" applyNumberFormat="0" applyFill="0" applyAlignment="0" applyProtection="0"/>
    <xf numFmtId="169" fontId="48" fillId="0" borderId="34" applyNumberFormat="0" applyFill="0" applyAlignment="0" applyProtection="0"/>
    <xf numFmtId="0" fontId="48" fillId="0" borderId="34" applyNumberFormat="0" applyFill="0" applyAlignment="0" applyProtection="0"/>
    <xf numFmtId="168" fontId="48" fillId="0" borderId="34" applyNumberFormat="0" applyFill="0" applyAlignment="0" applyProtection="0"/>
    <xf numFmtId="168" fontId="48" fillId="0" borderId="34" applyNumberFormat="0" applyFill="0" applyAlignment="0" applyProtection="0"/>
    <xf numFmtId="168" fontId="48" fillId="0" borderId="34" applyNumberFormat="0" applyFill="0" applyAlignment="0" applyProtection="0"/>
    <xf numFmtId="169" fontId="48" fillId="0" borderId="34" applyNumberFormat="0" applyFill="0" applyAlignment="0" applyProtection="0"/>
    <xf numFmtId="168" fontId="48" fillId="0" borderId="34" applyNumberFormat="0" applyFill="0" applyAlignment="0" applyProtection="0"/>
    <xf numFmtId="168" fontId="48" fillId="0" borderId="34" applyNumberFormat="0" applyFill="0" applyAlignment="0" applyProtection="0"/>
    <xf numFmtId="169" fontId="48" fillId="0" borderId="34" applyNumberFormat="0" applyFill="0" applyAlignment="0" applyProtection="0"/>
    <xf numFmtId="168" fontId="48" fillId="0" borderId="34" applyNumberFormat="0" applyFill="0" applyAlignment="0" applyProtection="0"/>
    <xf numFmtId="168" fontId="48" fillId="0" borderId="34" applyNumberFormat="0" applyFill="0" applyAlignment="0" applyProtection="0"/>
    <xf numFmtId="169" fontId="48" fillId="0" borderId="34" applyNumberFormat="0" applyFill="0" applyAlignment="0" applyProtection="0"/>
    <xf numFmtId="168" fontId="48" fillId="0" borderId="34" applyNumberFormat="0" applyFill="0" applyAlignment="0" applyProtection="0"/>
    <xf numFmtId="168" fontId="48" fillId="0" borderId="34" applyNumberFormat="0" applyFill="0" applyAlignment="0" applyProtection="0"/>
    <xf numFmtId="169" fontId="48" fillId="0" borderId="34" applyNumberFormat="0" applyFill="0" applyAlignment="0" applyProtection="0"/>
    <xf numFmtId="168" fontId="48" fillId="0" borderId="34" applyNumberFormat="0" applyFill="0" applyAlignment="0" applyProtection="0"/>
    <xf numFmtId="0" fontId="48" fillId="0" borderId="34" applyNumberFormat="0" applyFill="0" applyAlignment="0" applyProtection="0"/>
    <xf numFmtId="0" fontId="49" fillId="0" borderId="35" applyNumberFormat="0" applyFill="0" applyAlignment="0" applyProtection="0"/>
    <xf numFmtId="169" fontId="49" fillId="0" borderId="35" applyNumberFormat="0" applyFill="0" applyAlignment="0" applyProtection="0"/>
    <xf numFmtId="0" fontId="49" fillId="0" borderId="35" applyNumberFormat="0" applyFill="0" applyAlignment="0" applyProtection="0"/>
    <xf numFmtId="168" fontId="49" fillId="0" borderId="35" applyNumberFormat="0" applyFill="0" applyAlignment="0" applyProtection="0"/>
    <xf numFmtId="0" fontId="49" fillId="0" borderId="35" applyNumberFormat="0" applyFill="0" applyAlignment="0" applyProtection="0"/>
    <xf numFmtId="168"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168" fontId="49" fillId="0" borderId="35" applyNumberFormat="0" applyFill="0" applyAlignment="0" applyProtection="0"/>
    <xf numFmtId="169" fontId="49" fillId="0" borderId="35" applyNumberFormat="0" applyFill="0" applyAlignment="0" applyProtection="0"/>
    <xf numFmtId="168" fontId="49" fillId="0" borderId="35" applyNumberFormat="0" applyFill="0" applyAlignment="0" applyProtection="0"/>
    <xf numFmtId="168" fontId="49" fillId="0" borderId="35" applyNumberFormat="0" applyFill="0" applyAlignment="0" applyProtection="0"/>
    <xf numFmtId="169" fontId="49" fillId="0" borderId="35" applyNumberFormat="0" applyFill="0" applyAlignment="0" applyProtection="0"/>
    <xf numFmtId="168" fontId="49" fillId="0" borderId="35" applyNumberFormat="0" applyFill="0" applyAlignment="0" applyProtection="0"/>
    <xf numFmtId="168" fontId="49" fillId="0" borderId="35" applyNumberFormat="0" applyFill="0" applyAlignment="0" applyProtection="0"/>
    <xf numFmtId="169" fontId="49" fillId="0" borderId="35" applyNumberFormat="0" applyFill="0" applyAlignment="0" applyProtection="0"/>
    <xf numFmtId="168" fontId="49" fillId="0" borderId="35" applyNumberFormat="0" applyFill="0" applyAlignment="0" applyProtection="0"/>
    <xf numFmtId="168" fontId="49" fillId="0" borderId="35" applyNumberFormat="0" applyFill="0" applyAlignment="0" applyProtection="0"/>
    <xf numFmtId="169" fontId="49" fillId="0" borderId="35" applyNumberFormat="0" applyFill="0" applyAlignment="0" applyProtection="0"/>
    <xf numFmtId="168" fontId="49" fillId="0" borderId="35" applyNumberFormat="0" applyFill="0" applyAlignment="0" applyProtection="0"/>
    <xf numFmtId="0" fontId="49" fillId="0" borderId="35" applyNumberFormat="0" applyFill="0" applyAlignment="0" applyProtection="0"/>
    <xf numFmtId="0" fontId="49" fillId="0" borderId="0" applyNumberFormat="0" applyFill="0" applyBorder="0" applyAlignment="0" applyProtection="0"/>
    <xf numFmtId="169" fontId="49" fillId="0" borderId="0" applyNumberFormat="0" applyFill="0" applyBorder="0" applyAlignment="0" applyProtection="0"/>
    <xf numFmtId="0"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9" fillId="0" borderId="0" applyNumberFormat="0" applyFill="0" applyBorder="0" applyAlignment="0" applyProtection="0"/>
    <xf numFmtId="37" fontId="50" fillId="0" borderId="0"/>
    <xf numFmtId="168" fontId="51" fillId="0" borderId="0"/>
    <xf numFmtId="0" fontId="51" fillId="0" borderId="0"/>
    <xf numFmtId="168" fontId="51" fillId="0" borderId="0"/>
    <xf numFmtId="168" fontId="46" fillId="0" borderId="0"/>
    <xf numFmtId="0" fontId="46" fillId="0" borderId="0"/>
    <xf numFmtId="168" fontId="46" fillId="0" borderId="0"/>
    <xf numFmtId="168" fontId="52" fillId="0" borderId="0"/>
    <xf numFmtId="0" fontId="52" fillId="0" borderId="0"/>
    <xf numFmtId="168" fontId="52" fillId="0" borderId="0"/>
    <xf numFmtId="168" fontId="53" fillId="0" borderId="0"/>
    <xf numFmtId="0" fontId="53" fillId="0" borderId="0"/>
    <xf numFmtId="168" fontId="53" fillId="0" borderId="0"/>
    <xf numFmtId="168" fontId="54" fillId="0" borderId="0"/>
    <xf numFmtId="0" fontId="54" fillId="0" borderId="0"/>
    <xf numFmtId="168" fontId="54" fillId="0" borderId="0"/>
    <xf numFmtId="168" fontId="55" fillId="0" borderId="0"/>
    <xf numFmtId="0" fontId="55" fillId="0" borderId="0"/>
    <xf numFmtId="168" fontId="55" fillId="0" borderId="0"/>
    <xf numFmtId="0" fontId="54" fillId="69" borderId="6"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6"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56" fillId="0" borderId="0" applyNumberFormat="0" applyFill="0" applyBorder="0" applyAlignment="0" applyProtection="0">
      <alignment vertical="top"/>
      <protection locked="0"/>
    </xf>
    <xf numFmtId="169" fontId="56" fillId="0" borderId="0" applyNumberFormat="0" applyFill="0" applyBorder="0" applyAlignment="0" applyProtection="0">
      <alignment vertical="top"/>
      <protection locked="0"/>
    </xf>
    <xf numFmtId="168" fontId="56" fillId="0" borderId="0" applyNumberFormat="0" applyFill="0" applyBorder="0" applyAlignment="0" applyProtection="0">
      <alignment vertical="top"/>
      <protection locked="0"/>
    </xf>
    <xf numFmtId="168" fontId="57" fillId="0" borderId="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168" fontId="60"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168" fontId="60"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169" fontId="60"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9" fillId="7" borderId="24"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0" fontId="58" fillId="42" borderId="30" applyNumberFormat="0" applyAlignment="0" applyProtection="0"/>
    <xf numFmtId="168" fontId="60" fillId="42" borderId="30" applyNumberFormat="0" applyAlignment="0" applyProtection="0"/>
    <xf numFmtId="169" fontId="60" fillId="42" borderId="30" applyNumberFormat="0" applyAlignment="0" applyProtection="0"/>
    <xf numFmtId="168" fontId="60" fillId="42" borderId="30" applyNumberFormat="0" applyAlignment="0" applyProtection="0"/>
    <xf numFmtId="168" fontId="60" fillId="42" borderId="30" applyNumberFormat="0" applyAlignment="0" applyProtection="0"/>
    <xf numFmtId="169" fontId="60" fillId="42" borderId="30" applyNumberFormat="0" applyAlignment="0" applyProtection="0"/>
    <xf numFmtId="168" fontId="60" fillId="42" borderId="30" applyNumberFormat="0" applyAlignment="0" applyProtection="0"/>
    <xf numFmtId="168" fontId="60" fillId="42" borderId="30" applyNumberFormat="0" applyAlignment="0" applyProtection="0"/>
    <xf numFmtId="169" fontId="60" fillId="42" borderId="30" applyNumberFormat="0" applyAlignment="0" applyProtection="0"/>
    <xf numFmtId="168" fontId="60" fillId="42" borderId="30" applyNumberFormat="0" applyAlignment="0" applyProtection="0"/>
    <xf numFmtId="168" fontId="60" fillId="42" borderId="30" applyNumberFormat="0" applyAlignment="0" applyProtection="0"/>
    <xf numFmtId="169" fontId="60" fillId="42" borderId="30" applyNumberFormat="0" applyAlignment="0" applyProtection="0"/>
    <xf numFmtId="168" fontId="60" fillId="42" borderId="30" applyNumberFormat="0" applyAlignment="0" applyProtection="0"/>
    <xf numFmtId="0" fontId="58" fillId="42" borderId="30" applyNumberFormat="0" applyAlignment="0" applyProtection="0"/>
    <xf numFmtId="3" fontId="2" fillId="71" borderId="3" applyFont="0">
      <alignment horizontal="right" vertical="center"/>
      <protection locked="0"/>
    </xf>
    <xf numFmtId="171" fontId="29" fillId="0" borderId="0" applyFill="0" applyBorder="0" applyAlignment="0"/>
    <xf numFmtId="172" fontId="29" fillId="0" borderId="0" applyFill="0" applyBorder="0" applyAlignment="0"/>
    <xf numFmtId="171" fontId="29" fillId="0" borderId="0" applyFill="0" applyBorder="0" applyAlignment="0"/>
    <xf numFmtId="176" fontId="29" fillId="0" borderId="0" applyFill="0" applyBorder="0" applyAlignment="0"/>
    <xf numFmtId="172" fontId="29" fillId="0" borderId="0" applyFill="0" applyBorder="0" applyAlignment="0"/>
    <xf numFmtId="0" fontId="61" fillId="0" borderId="36" applyNumberFormat="0" applyFill="0" applyAlignment="0" applyProtection="0"/>
    <xf numFmtId="0" fontId="62" fillId="0" borderId="26" applyNumberFormat="0" applyFill="0" applyAlignment="0" applyProtection="0"/>
    <xf numFmtId="168" fontId="63" fillId="0" borderId="36" applyNumberFormat="0" applyFill="0" applyAlignment="0" applyProtection="0"/>
    <xf numFmtId="168" fontId="63" fillId="0" borderId="36" applyNumberFormat="0" applyFill="0" applyAlignment="0" applyProtection="0"/>
    <xf numFmtId="169" fontId="63" fillId="0" borderId="36" applyNumberFormat="0" applyFill="0" applyAlignment="0" applyProtection="0"/>
    <xf numFmtId="0" fontId="61" fillId="0" borderId="3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168" fontId="63" fillId="0" borderId="36" applyNumberFormat="0" applyFill="0" applyAlignment="0" applyProtection="0"/>
    <xf numFmtId="169" fontId="63" fillId="0" borderId="36" applyNumberFormat="0" applyFill="0" applyAlignment="0" applyProtection="0"/>
    <xf numFmtId="168" fontId="63" fillId="0" borderId="36" applyNumberFormat="0" applyFill="0" applyAlignment="0" applyProtection="0"/>
    <xf numFmtId="168" fontId="63" fillId="0" borderId="36" applyNumberFormat="0" applyFill="0" applyAlignment="0" applyProtection="0"/>
    <xf numFmtId="169" fontId="63" fillId="0" borderId="36" applyNumberFormat="0" applyFill="0" applyAlignment="0" applyProtection="0"/>
    <xf numFmtId="168" fontId="63" fillId="0" borderId="36" applyNumberFormat="0" applyFill="0" applyAlignment="0" applyProtection="0"/>
    <xf numFmtId="168" fontId="63" fillId="0" borderId="36" applyNumberFormat="0" applyFill="0" applyAlignment="0" applyProtection="0"/>
    <xf numFmtId="169" fontId="63" fillId="0" borderId="36" applyNumberFormat="0" applyFill="0" applyAlignment="0" applyProtection="0"/>
    <xf numFmtId="168" fontId="63" fillId="0" borderId="36" applyNumberFormat="0" applyFill="0" applyAlignment="0" applyProtection="0"/>
    <xf numFmtId="168" fontId="63" fillId="0" borderId="36" applyNumberFormat="0" applyFill="0" applyAlignment="0" applyProtection="0"/>
    <xf numFmtId="169" fontId="63" fillId="0" borderId="36" applyNumberFormat="0" applyFill="0" applyAlignment="0" applyProtection="0"/>
    <xf numFmtId="168" fontId="63" fillId="0" borderId="36" applyNumberFormat="0" applyFill="0" applyAlignment="0" applyProtection="0"/>
    <xf numFmtId="0" fontId="61" fillId="0" borderId="36"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4" fillId="72" borderId="0" applyNumberFormat="0" applyBorder="0" applyAlignment="0" applyProtection="0"/>
    <xf numFmtId="0" fontId="65" fillId="6" borderId="0" applyNumberFormat="0" applyBorder="0" applyAlignment="0" applyProtection="0"/>
    <xf numFmtId="168" fontId="66" fillId="72" borderId="0" applyNumberFormat="0" applyBorder="0" applyAlignment="0" applyProtection="0"/>
    <xf numFmtId="168" fontId="66" fillId="72" borderId="0" applyNumberFormat="0" applyBorder="0" applyAlignment="0" applyProtection="0"/>
    <xf numFmtId="169" fontId="66" fillId="72" borderId="0" applyNumberFormat="0" applyBorder="0" applyAlignment="0" applyProtection="0"/>
    <xf numFmtId="0" fontId="64" fillId="72"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168" fontId="66" fillId="72" borderId="0" applyNumberFormat="0" applyBorder="0" applyAlignment="0" applyProtection="0"/>
    <xf numFmtId="169" fontId="66" fillId="72" borderId="0" applyNumberFormat="0" applyBorder="0" applyAlignment="0" applyProtection="0"/>
    <xf numFmtId="168" fontId="66" fillId="72" borderId="0" applyNumberFormat="0" applyBorder="0" applyAlignment="0" applyProtection="0"/>
    <xf numFmtId="168" fontId="66" fillId="72" borderId="0" applyNumberFormat="0" applyBorder="0" applyAlignment="0" applyProtection="0"/>
    <xf numFmtId="169" fontId="66" fillId="72" borderId="0" applyNumberFormat="0" applyBorder="0" applyAlignment="0" applyProtection="0"/>
    <xf numFmtId="168" fontId="66" fillId="72" borderId="0" applyNumberFormat="0" applyBorder="0" applyAlignment="0" applyProtection="0"/>
    <xf numFmtId="168" fontId="66" fillId="72" borderId="0" applyNumberFormat="0" applyBorder="0" applyAlignment="0" applyProtection="0"/>
    <xf numFmtId="169" fontId="66" fillId="72" borderId="0" applyNumberFormat="0" applyBorder="0" applyAlignment="0" applyProtection="0"/>
    <xf numFmtId="168" fontId="66" fillId="72" borderId="0" applyNumberFormat="0" applyBorder="0" applyAlignment="0" applyProtection="0"/>
    <xf numFmtId="168" fontId="66" fillId="72" borderId="0" applyNumberFormat="0" applyBorder="0" applyAlignment="0" applyProtection="0"/>
    <xf numFmtId="169" fontId="66" fillId="72" borderId="0" applyNumberFormat="0" applyBorder="0" applyAlignment="0" applyProtection="0"/>
    <xf numFmtId="168" fontId="66" fillId="72" borderId="0" applyNumberFormat="0" applyBorder="0" applyAlignment="0" applyProtection="0"/>
    <xf numFmtId="0" fontId="64" fillId="72" borderId="0" applyNumberFormat="0" applyBorder="0" applyAlignment="0" applyProtection="0"/>
    <xf numFmtId="1" fontId="67" fillId="0" borderId="0" applyProtection="0"/>
    <xf numFmtId="168" fontId="18" fillId="0" borderId="37"/>
    <xf numFmtId="169" fontId="18" fillId="0" borderId="37"/>
    <xf numFmtId="168" fontId="18" fillId="0" borderId="37"/>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68" fillId="0" borderId="0"/>
    <xf numFmtId="181" fontId="2" fillId="0" borderId="0"/>
    <xf numFmtId="179" fontId="20" fillId="0" borderId="0"/>
    <xf numFmtId="0" fontId="6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9" fillId="0" borderId="0"/>
    <xf numFmtId="0" fontId="69" fillId="0" borderId="0"/>
    <xf numFmtId="0" fontId="68" fillId="0" borderId="0"/>
    <xf numFmtId="179" fontId="20" fillId="0" borderId="0"/>
    <xf numFmtId="179" fontId="2" fillId="0" borderId="0"/>
    <xf numFmtId="179" fontId="2" fillId="0" borderId="0"/>
    <xf numFmtId="0" fontId="2" fillId="0" borderId="0"/>
    <xf numFmtId="0" fontId="2"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0"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0"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0"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9"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0" fillId="0" borderId="0"/>
    <xf numFmtId="0" fontId="20" fillId="0" borderId="0"/>
    <xf numFmtId="168" fontId="20" fillId="0" borderId="0"/>
    <xf numFmtId="0" fontId="20"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0" fillId="0" borderId="0"/>
    <xf numFmtId="168" fontId="20" fillId="0" borderId="0"/>
    <xf numFmtId="0" fontId="20" fillId="0" borderId="0"/>
    <xf numFmtId="0" fontId="20" fillId="0" borderId="0"/>
    <xf numFmtId="0" fontId="2"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9" fillId="0" borderId="0"/>
    <xf numFmtId="179" fontId="20" fillId="0" borderId="0"/>
    <xf numFmtId="179" fontId="20"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0" fillId="0" borderId="0"/>
    <xf numFmtId="179" fontId="20" fillId="0" borderId="0"/>
    <xf numFmtId="179" fontId="20" fillId="0" borderId="0"/>
    <xf numFmtId="179" fontId="20" fillId="0" borderId="0"/>
    <xf numFmtId="179"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0" fillId="0" borderId="0"/>
    <xf numFmtId="179" fontId="2"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0"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7" fillId="0" borderId="0"/>
    <xf numFmtId="0" fontId="20" fillId="0" borderId="0"/>
    <xf numFmtId="0" fontId="2" fillId="0" borderId="0"/>
    <xf numFmtId="0" fontId="19" fillId="0" borderId="0"/>
    <xf numFmtId="168" fontId="17" fillId="0" borderId="0"/>
    <xf numFmtId="0" fontId="2" fillId="0" borderId="0"/>
    <xf numFmtId="0" fontId="1" fillId="0" borderId="0"/>
    <xf numFmtId="0" fontId="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79" fontId="2" fillId="0" borderId="0"/>
    <xf numFmtId="0" fontId="20" fillId="0" borderId="0"/>
    <xf numFmtId="0" fontId="20" fillId="0" borderId="0"/>
    <xf numFmtId="168" fontId="17" fillId="0" borderId="0"/>
    <xf numFmtId="0" fontId="57" fillId="0" borderId="0"/>
    <xf numFmtId="0" fontId="2" fillId="0" borderId="0"/>
    <xf numFmtId="168" fontId="17" fillId="0" borderId="0"/>
    <xf numFmtId="0" fontId="1"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168" fontId="17" fillId="0" borderId="0"/>
    <xf numFmtId="168" fontId="17" fillId="0" borderId="0"/>
    <xf numFmtId="0" fontId="1" fillId="0" borderId="0"/>
    <xf numFmtId="179" fontId="20" fillId="0" borderId="0"/>
    <xf numFmtId="179" fontId="20" fillId="0" borderId="0"/>
    <xf numFmtId="179" fontId="2" fillId="0" borderId="0"/>
    <xf numFmtId="0" fontId="2" fillId="0" borderId="0"/>
    <xf numFmtId="179" fontId="2" fillId="0" borderId="0"/>
    <xf numFmtId="0" fontId="2" fillId="0" borderId="0"/>
    <xf numFmtId="179" fontId="2"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0" fillId="0" borderId="0"/>
    <xf numFmtId="168" fontId="17" fillId="0" borderId="0"/>
    <xf numFmtId="168" fontId="17" fillId="0" borderId="0"/>
    <xf numFmtId="0" fontId="1" fillId="0" borderId="0"/>
    <xf numFmtId="179" fontId="20" fillId="0" borderId="0"/>
    <xf numFmtId="179" fontId="20"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179" fontId="20"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179" fontId="20" fillId="0" borderId="0"/>
    <xf numFmtId="0" fontId="6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8" fillId="0" borderId="0"/>
    <xf numFmtId="179" fontId="2"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8"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8" fillId="69" borderId="5"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8" fillId="69" borderId="5"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179" fontId="18" fillId="0" borderId="0"/>
    <xf numFmtId="0" fontId="6"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179" fontId="6" fillId="0" borderId="0"/>
    <xf numFmtId="0" fontId="18" fillId="0" borderId="0"/>
    <xf numFmtId="179" fontId="18" fillId="0" borderId="0"/>
    <xf numFmtId="0" fontId="18" fillId="0" borderId="0"/>
    <xf numFmtId="0" fontId="2" fillId="0" borderId="0"/>
    <xf numFmtId="0" fontId="1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18" fillId="0" borderId="0"/>
    <xf numFmtId="179" fontId="6" fillId="0" borderId="0"/>
    <xf numFmtId="179" fontId="18" fillId="0" borderId="0"/>
    <xf numFmtId="179" fontId="18" fillId="0" borderId="0"/>
    <xf numFmtId="179" fontId="18" fillId="0" borderId="0"/>
    <xf numFmtId="179" fontId="18" fillId="0" borderId="0"/>
    <xf numFmtId="179" fontId="18" fillId="0" borderId="0"/>
    <xf numFmtId="179" fontId="18" fillId="0" borderId="0"/>
    <xf numFmtId="179" fontId="18" fillId="0" borderId="0"/>
    <xf numFmtId="179" fontId="18"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8" fillId="0" borderId="0"/>
    <xf numFmtId="0" fontId="18" fillId="0" borderId="0"/>
    <xf numFmtId="168" fontId="18" fillId="0" borderId="0"/>
    <xf numFmtId="0" fontId="68" fillId="0" borderId="0"/>
    <xf numFmtId="168"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68" fillId="0" borderId="0"/>
    <xf numFmtId="0" fontId="6" fillId="0" borderId="0"/>
    <xf numFmtId="0" fontId="68" fillId="0" borderId="0"/>
    <xf numFmtId="168" fontId="6" fillId="0" borderId="0"/>
    <xf numFmtId="0" fontId="68" fillId="0" borderId="0"/>
    <xf numFmtId="168" fontId="6"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179" fontId="6"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2"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179" fontId="1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1" fillId="0" borderId="0"/>
    <xf numFmtId="179" fontId="18"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8" fillId="0" borderId="0"/>
    <xf numFmtId="179" fontId="18" fillId="0" borderId="0"/>
    <xf numFmtId="179" fontId="18" fillId="0" borderId="0"/>
    <xf numFmtId="17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2"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36" fillId="0" borderId="0"/>
    <xf numFmtId="0" fontId="2" fillId="0" borderId="0"/>
    <xf numFmtId="0" fontId="68" fillId="0" borderId="0"/>
    <xf numFmtId="168" fontId="36"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6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68" fillId="0" borderId="0"/>
    <xf numFmtId="0" fontId="2" fillId="0" borderId="0"/>
    <xf numFmtId="0" fontId="6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79" fontId="2"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169"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8" fontId="2" fillId="0" borderId="0"/>
    <xf numFmtId="0" fontId="68" fillId="0" borderId="0"/>
    <xf numFmtId="0" fontId="68" fillId="0" borderId="0"/>
    <xf numFmtId="0" fontId="68" fillId="0" borderId="0"/>
    <xf numFmtId="0" fontId="68"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1" fillId="0" borderId="0"/>
    <xf numFmtId="168" fontId="2" fillId="0" borderId="0"/>
    <xf numFmtId="0" fontId="68"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8" fontId="2" fillId="0" borderId="0"/>
    <xf numFmtId="0" fontId="68" fillId="0" borderId="0"/>
    <xf numFmtId="0" fontId="68" fillId="0" borderId="0"/>
    <xf numFmtId="0" fontId="68" fillId="0" borderId="0"/>
    <xf numFmtId="0" fontId="68" fillId="0" borderId="0"/>
    <xf numFmtId="0" fontId="6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2" fillId="0" borderId="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168" fontId="2" fillId="0" borderId="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 fillId="73" borderId="38" applyNumberFormat="0" applyFont="0" applyAlignment="0" applyProtection="0"/>
    <xf numFmtId="0" fontId="19" fillId="73" borderId="38" applyNumberFormat="0" applyFont="0" applyAlignment="0" applyProtection="0"/>
    <xf numFmtId="168" fontId="2" fillId="0" borderId="0"/>
    <xf numFmtId="0" fontId="19" fillId="73" borderId="38" applyNumberFormat="0" applyFont="0" applyAlignment="0" applyProtection="0"/>
    <xf numFmtId="0" fontId="19"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0" fontId="19" fillId="73" borderId="38" applyNumberFormat="0" applyFont="0" applyAlignment="0" applyProtection="0"/>
    <xf numFmtId="0" fontId="2"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169" fontId="2" fillId="0" borderId="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 fillId="73" borderId="38" applyNumberFormat="0" applyFont="0" applyAlignment="0" applyProtection="0"/>
    <xf numFmtId="0" fontId="2" fillId="0" borderId="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0" fillId="10" borderId="2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19"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169"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0" fontId="2" fillId="73" borderId="38" applyNumberFormat="0" applyFont="0" applyAlignment="0" applyProtection="0"/>
    <xf numFmtId="169" fontId="2" fillId="0" borderId="0"/>
    <xf numFmtId="168"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0" fontId="2" fillId="73" borderId="38" applyNumberFormat="0" applyFont="0" applyAlignment="0" applyProtection="0"/>
    <xf numFmtId="169"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0" fontId="2" fillId="73" borderId="38" applyNumberFormat="0" applyFont="0" applyAlignment="0" applyProtection="0"/>
    <xf numFmtId="169" fontId="2" fillId="0" borderId="0"/>
    <xf numFmtId="168" fontId="2" fillId="0" borderId="0"/>
    <xf numFmtId="168" fontId="2" fillId="0" borderId="0"/>
    <xf numFmtId="0" fontId="2"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73"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74" fillId="0" borderId="0"/>
    <xf numFmtId="0" fontId="74" fillId="0" borderId="0"/>
    <xf numFmtId="168" fontId="74" fillId="0" borderId="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168" fontId="77"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168" fontId="77"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169" fontId="77"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6" fillId="8" borderId="25"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0" fontId="75" fillId="63" borderId="39" applyNumberFormat="0" applyAlignment="0" applyProtection="0"/>
    <xf numFmtId="168" fontId="77" fillId="63" borderId="39" applyNumberFormat="0" applyAlignment="0" applyProtection="0"/>
    <xf numFmtId="169" fontId="77" fillId="63" borderId="39" applyNumberFormat="0" applyAlignment="0" applyProtection="0"/>
    <xf numFmtId="168" fontId="77" fillId="63" borderId="39" applyNumberFormat="0" applyAlignment="0" applyProtection="0"/>
    <xf numFmtId="168" fontId="77" fillId="63" borderId="39" applyNumberFormat="0" applyAlignment="0" applyProtection="0"/>
    <xf numFmtId="169" fontId="77" fillId="63" borderId="39" applyNumberFormat="0" applyAlignment="0" applyProtection="0"/>
    <xf numFmtId="168" fontId="77" fillId="63" borderId="39" applyNumberFormat="0" applyAlignment="0" applyProtection="0"/>
    <xf numFmtId="168" fontId="77" fillId="63" borderId="39" applyNumberFormat="0" applyAlignment="0" applyProtection="0"/>
    <xf numFmtId="169" fontId="77" fillId="63" borderId="39" applyNumberFormat="0" applyAlignment="0" applyProtection="0"/>
    <xf numFmtId="168" fontId="77" fillId="63" borderId="39" applyNumberFormat="0" applyAlignment="0" applyProtection="0"/>
    <xf numFmtId="168" fontId="77" fillId="63" borderId="39" applyNumberFormat="0" applyAlignment="0" applyProtection="0"/>
    <xf numFmtId="169" fontId="77" fillId="63" borderId="39" applyNumberFormat="0" applyAlignment="0" applyProtection="0"/>
    <xf numFmtId="168" fontId="77" fillId="63" borderId="39" applyNumberFormat="0" applyAlignment="0" applyProtection="0"/>
    <xf numFmtId="0" fontId="75" fillId="63" borderId="39" applyNumberFormat="0" applyAlignment="0" applyProtection="0"/>
    <xf numFmtId="0" fontId="17" fillId="0" borderId="0"/>
    <xf numFmtId="175" fontId="29" fillId="0" borderId="0" applyFont="0" applyFill="0" applyBorder="0" applyAlignment="0" applyProtection="0"/>
    <xf numFmtId="186"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9" fillId="0" borderId="0" applyFill="0" applyBorder="0" applyAlignment="0"/>
    <xf numFmtId="172" fontId="29" fillId="0" borderId="0" applyFill="0" applyBorder="0" applyAlignment="0"/>
    <xf numFmtId="171" fontId="29" fillId="0" borderId="0" applyFill="0" applyBorder="0" applyAlignment="0"/>
    <xf numFmtId="176" fontId="29" fillId="0" borderId="0" applyFill="0" applyBorder="0" applyAlignment="0"/>
    <xf numFmtId="172" fontId="29" fillId="0" borderId="0" applyFill="0" applyBorder="0" applyAlignment="0"/>
    <xf numFmtId="168" fontId="2" fillId="0" borderId="0"/>
    <xf numFmtId="0" fontId="2" fillId="0" borderId="0"/>
    <xf numFmtId="168" fontId="2" fillId="0" borderId="0"/>
    <xf numFmtId="187" fontId="57" fillId="0" borderId="3" applyNumberFormat="0">
      <alignment horizontal="center" vertical="top" wrapText="1"/>
    </xf>
    <xf numFmtId="0" fontId="79"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0" fillId="0" borderId="0"/>
    <xf numFmtId="0" fontId="17" fillId="0" borderId="0"/>
    <xf numFmtId="0" fontId="81" fillId="0" borderId="0"/>
    <xf numFmtId="0" fontId="81" fillId="0" borderId="0"/>
    <xf numFmtId="168" fontId="17" fillId="0" borderId="0"/>
    <xf numFmtId="168" fontId="17" fillId="0" borderId="0"/>
    <xf numFmtId="0" fontId="82" fillId="0" borderId="0"/>
    <xf numFmtId="0" fontId="83" fillId="0" borderId="0"/>
    <xf numFmtId="0" fontId="82" fillId="0" borderId="0"/>
    <xf numFmtId="0" fontId="82" fillId="0" borderId="0"/>
    <xf numFmtId="0" fontId="82" fillId="0" borderId="0"/>
    <xf numFmtId="0" fontId="82" fillId="0" borderId="0"/>
    <xf numFmtId="0" fontId="82" fillId="0" borderId="0"/>
    <xf numFmtId="49" fontId="38" fillId="0" borderId="0" applyFill="0" applyBorder="0" applyAlignment="0"/>
    <xf numFmtId="189" fontId="29" fillId="0" borderId="0" applyFill="0" applyBorder="0" applyAlignment="0"/>
    <xf numFmtId="190" fontId="29" fillId="0" borderId="0" applyFill="0" applyBorder="0" applyAlignment="0"/>
    <xf numFmtId="0" fontId="84" fillId="0" borderId="0">
      <alignment horizontal="center" vertical="top"/>
    </xf>
    <xf numFmtId="0" fontId="85" fillId="0" borderId="0" applyNumberFormat="0" applyFill="0" applyBorder="0" applyAlignment="0" applyProtection="0"/>
    <xf numFmtId="169" fontId="85" fillId="0" borderId="0" applyNumberFormat="0" applyFill="0" applyBorder="0" applyAlignment="0" applyProtection="0"/>
    <xf numFmtId="0" fontId="85" fillId="0" borderId="0" applyNumberFormat="0" applyFill="0" applyBorder="0" applyAlignment="0" applyProtection="0"/>
    <xf numFmtId="168" fontId="85" fillId="0" borderId="0" applyNumberFormat="0" applyFill="0" applyBorder="0" applyAlignment="0" applyProtection="0"/>
    <xf numFmtId="168" fontId="85" fillId="0" borderId="0" applyNumberFormat="0" applyFill="0" applyBorder="0" applyAlignment="0" applyProtection="0"/>
    <xf numFmtId="168" fontId="85" fillId="0" borderId="0" applyNumberFormat="0" applyFill="0" applyBorder="0" applyAlignment="0" applyProtection="0"/>
    <xf numFmtId="169" fontId="85" fillId="0" borderId="0" applyNumberFormat="0" applyFill="0" applyBorder="0" applyAlignment="0" applyProtection="0"/>
    <xf numFmtId="168" fontId="85" fillId="0" borderId="0" applyNumberFormat="0" applyFill="0" applyBorder="0" applyAlignment="0" applyProtection="0"/>
    <xf numFmtId="168" fontId="85" fillId="0" borderId="0" applyNumberFormat="0" applyFill="0" applyBorder="0" applyAlignment="0" applyProtection="0"/>
    <xf numFmtId="169" fontId="85" fillId="0" borderId="0" applyNumberFormat="0" applyFill="0" applyBorder="0" applyAlignment="0" applyProtection="0"/>
    <xf numFmtId="168" fontId="85" fillId="0" borderId="0" applyNumberFormat="0" applyFill="0" applyBorder="0" applyAlignment="0" applyProtection="0"/>
    <xf numFmtId="168" fontId="85" fillId="0" borderId="0" applyNumberFormat="0" applyFill="0" applyBorder="0" applyAlignment="0" applyProtection="0"/>
    <xf numFmtId="169" fontId="85" fillId="0" borderId="0" applyNumberFormat="0" applyFill="0" applyBorder="0" applyAlignment="0" applyProtection="0"/>
    <xf numFmtId="168" fontId="85" fillId="0" borderId="0" applyNumberFormat="0" applyFill="0" applyBorder="0" applyAlignment="0" applyProtection="0"/>
    <xf numFmtId="168" fontId="85" fillId="0" borderId="0" applyNumberFormat="0" applyFill="0" applyBorder="0" applyAlignment="0" applyProtection="0"/>
    <xf numFmtId="169" fontId="85" fillId="0" borderId="0" applyNumberFormat="0" applyFill="0" applyBorder="0" applyAlignment="0" applyProtection="0"/>
    <xf numFmtId="168" fontId="85" fillId="0" borderId="0" applyNumberFormat="0" applyFill="0" applyBorder="0" applyAlignment="0" applyProtection="0"/>
    <xf numFmtId="0" fontId="85" fillId="0" borderId="0" applyNumberFormat="0" applyFill="0" applyBorder="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168" fontId="86"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168" fontId="86"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169" fontId="86"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4" fillId="0" borderId="29"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168" fontId="86" fillId="0" borderId="40" applyNumberFormat="0" applyFill="0" applyAlignment="0" applyProtection="0"/>
    <xf numFmtId="169" fontId="86" fillId="0" borderId="40" applyNumberFormat="0" applyFill="0" applyAlignment="0" applyProtection="0"/>
    <xf numFmtId="168" fontId="86" fillId="0" borderId="40" applyNumberFormat="0" applyFill="0" applyAlignment="0" applyProtection="0"/>
    <xf numFmtId="168" fontId="86" fillId="0" borderId="40" applyNumberFormat="0" applyFill="0" applyAlignment="0" applyProtection="0"/>
    <xf numFmtId="169" fontId="86" fillId="0" borderId="40" applyNumberFormat="0" applyFill="0" applyAlignment="0" applyProtection="0"/>
    <xf numFmtId="168" fontId="86" fillId="0" borderId="40" applyNumberFormat="0" applyFill="0" applyAlignment="0" applyProtection="0"/>
    <xf numFmtId="168" fontId="86" fillId="0" borderId="40" applyNumberFormat="0" applyFill="0" applyAlignment="0" applyProtection="0"/>
    <xf numFmtId="169" fontId="86" fillId="0" borderId="40" applyNumberFormat="0" applyFill="0" applyAlignment="0" applyProtection="0"/>
    <xf numFmtId="168" fontId="86" fillId="0" borderId="40" applyNumberFormat="0" applyFill="0" applyAlignment="0" applyProtection="0"/>
    <xf numFmtId="168" fontId="86" fillId="0" borderId="40" applyNumberFormat="0" applyFill="0" applyAlignment="0" applyProtection="0"/>
    <xf numFmtId="169" fontId="86" fillId="0" borderId="40" applyNumberFormat="0" applyFill="0" applyAlignment="0" applyProtection="0"/>
    <xf numFmtId="168" fontId="86" fillId="0" borderId="40" applyNumberFormat="0" applyFill="0" applyAlignment="0" applyProtection="0"/>
    <xf numFmtId="0" fontId="39" fillId="0" borderId="40" applyNumberFormat="0" applyFill="0" applyAlignment="0" applyProtection="0"/>
    <xf numFmtId="0" fontId="17" fillId="0" borderId="41"/>
    <xf numFmtId="185" fontId="73"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18" fillId="0" borderId="0" applyFont="0" applyFill="0" applyBorder="0" applyAlignment="0" applyProtection="0"/>
    <xf numFmtId="192" fontId="2" fillId="0" borderId="0" applyFont="0" applyFill="0" applyBorder="0" applyAlignment="0" applyProtection="0"/>
    <xf numFmtId="0" fontId="87" fillId="0" borderId="0" applyNumberFormat="0" applyFill="0" applyBorder="0" applyAlignment="0" applyProtection="0"/>
    <xf numFmtId="0" fontId="16" fillId="0" borderId="0" applyNumberFormat="0" applyFill="0" applyBorder="0" applyAlignment="0" applyProtection="0"/>
    <xf numFmtId="168" fontId="88" fillId="0" borderId="0" applyNumberFormat="0" applyFill="0" applyBorder="0" applyAlignment="0" applyProtection="0"/>
    <xf numFmtId="168" fontId="88" fillId="0" borderId="0" applyNumberFormat="0" applyFill="0" applyBorder="0" applyAlignment="0" applyProtection="0"/>
    <xf numFmtId="169" fontId="88" fillId="0" borderId="0" applyNumberFormat="0" applyFill="0" applyBorder="0" applyAlignment="0" applyProtection="0"/>
    <xf numFmtId="0" fontId="8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68" fontId="88" fillId="0" borderId="0" applyNumberFormat="0" applyFill="0" applyBorder="0" applyAlignment="0" applyProtection="0"/>
    <xf numFmtId="169" fontId="88" fillId="0" borderId="0" applyNumberFormat="0" applyFill="0" applyBorder="0" applyAlignment="0" applyProtection="0"/>
    <xf numFmtId="168" fontId="88" fillId="0" borderId="0" applyNumberFormat="0" applyFill="0" applyBorder="0" applyAlignment="0" applyProtection="0"/>
    <xf numFmtId="168" fontId="88" fillId="0" borderId="0" applyNumberFormat="0" applyFill="0" applyBorder="0" applyAlignment="0" applyProtection="0"/>
    <xf numFmtId="169" fontId="88" fillId="0" borderId="0" applyNumberFormat="0" applyFill="0" applyBorder="0" applyAlignment="0" applyProtection="0"/>
    <xf numFmtId="168" fontId="88" fillId="0" borderId="0" applyNumberFormat="0" applyFill="0" applyBorder="0" applyAlignment="0" applyProtection="0"/>
    <xf numFmtId="168" fontId="88" fillId="0" borderId="0" applyNumberFormat="0" applyFill="0" applyBorder="0" applyAlignment="0" applyProtection="0"/>
    <xf numFmtId="169" fontId="88" fillId="0" borderId="0" applyNumberFormat="0" applyFill="0" applyBorder="0" applyAlignment="0" applyProtection="0"/>
    <xf numFmtId="168" fontId="88" fillId="0" borderId="0" applyNumberFormat="0" applyFill="0" applyBorder="0" applyAlignment="0" applyProtection="0"/>
    <xf numFmtId="168" fontId="88" fillId="0" borderId="0" applyNumberFormat="0" applyFill="0" applyBorder="0" applyAlignment="0" applyProtection="0"/>
    <xf numFmtId="169" fontId="88" fillId="0" borderId="0" applyNumberFormat="0" applyFill="0" applyBorder="0" applyAlignment="0" applyProtection="0"/>
    <xf numFmtId="168" fontId="88" fillId="0" borderId="0" applyNumberFormat="0" applyFill="0" applyBorder="0" applyAlignment="0" applyProtection="0"/>
    <xf numFmtId="0" fontId="87" fillId="0" borderId="0" applyNumberFormat="0" applyFill="0" applyBorder="0" applyAlignment="0" applyProtection="0"/>
    <xf numFmtId="1" fontId="89" fillId="0" borderId="0" applyFill="0" applyProtection="0">
      <alignment horizontal="right"/>
    </xf>
    <xf numFmtId="42" fontId="90" fillId="0" borderId="0" applyFont="0" applyFill="0" applyBorder="0" applyAlignment="0" applyProtection="0"/>
    <xf numFmtId="44" fontId="90" fillId="0" borderId="0" applyFont="0" applyFill="0" applyBorder="0" applyAlignment="0" applyProtection="0"/>
    <xf numFmtId="0" fontId="91" fillId="0" borderId="0"/>
    <xf numFmtId="0" fontId="92" fillId="0" borderId="0"/>
    <xf numFmtId="38" fontId="18" fillId="0" borderId="0" applyFont="0" applyFill="0" applyBorder="0" applyAlignment="0" applyProtection="0"/>
    <xf numFmtId="40" fontId="18" fillId="0" borderId="0" applyFont="0" applyFill="0" applyBorder="0" applyAlignment="0" applyProtection="0"/>
    <xf numFmtId="41" fontId="90" fillId="0" borderId="0" applyFont="0" applyFill="0" applyBorder="0" applyAlignment="0" applyProtection="0"/>
    <xf numFmtId="43" fontId="90" fillId="0" borderId="0" applyFont="0" applyFill="0" applyBorder="0" applyAlignment="0" applyProtection="0"/>
    <xf numFmtId="0" fontId="2" fillId="0" borderId="0"/>
    <xf numFmtId="9" fontId="1" fillId="0" borderId="0" applyFont="0" applyFill="0" applyBorder="0" applyAlignment="0" applyProtection="0"/>
    <xf numFmtId="0" fontId="39" fillId="0" borderId="91" applyNumberFormat="0" applyFill="0" applyAlignment="0" applyProtection="0"/>
    <xf numFmtId="168" fontId="86" fillId="0" borderId="91" applyNumberFormat="0" applyFill="0" applyAlignment="0" applyProtection="0"/>
    <xf numFmtId="169" fontId="86" fillId="0" borderId="91" applyNumberFormat="0" applyFill="0" applyAlignment="0" applyProtection="0"/>
    <xf numFmtId="168" fontId="86" fillId="0" borderId="91" applyNumberFormat="0" applyFill="0" applyAlignment="0" applyProtection="0"/>
    <xf numFmtId="168" fontId="86" fillId="0" borderId="91" applyNumberFormat="0" applyFill="0" applyAlignment="0" applyProtection="0"/>
    <xf numFmtId="169" fontId="86" fillId="0" borderId="91" applyNumberFormat="0" applyFill="0" applyAlignment="0" applyProtection="0"/>
    <xf numFmtId="168" fontId="86" fillId="0" borderId="91" applyNumberFormat="0" applyFill="0" applyAlignment="0" applyProtection="0"/>
    <xf numFmtId="168" fontId="86" fillId="0" borderId="91" applyNumberFormat="0" applyFill="0" applyAlignment="0" applyProtection="0"/>
    <xf numFmtId="169" fontId="86" fillId="0" borderId="91" applyNumberFormat="0" applyFill="0" applyAlignment="0" applyProtection="0"/>
    <xf numFmtId="168" fontId="86" fillId="0" borderId="91" applyNumberFormat="0" applyFill="0" applyAlignment="0" applyProtection="0"/>
    <xf numFmtId="168" fontId="86" fillId="0" borderId="91" applyNumberFormat="0" applyFill="0" applyAlignment="0" applyProtection="0"/>
    <xf numFmtId="169" fontId="86" fillId="0" borderId="91" applyNumberFormat="0" applyFill="0" applyAlignment="0" applyProtection="0"/>
    <xf numFmtId="168" fontId="86"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169" fontId="86"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168" fontId="86"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168" fontId="86"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0" fontId="39" fillId="0" borderId="91" applyNumberFormat="0" applyFill="0" applyAlignment="0" applyProtection="0"/>
    <xf numFmtId="188" fontId="2" fillId="69" borderId="85" applyFont="0">
      <alignment horizontal="right" vertical="center"/>
    </xf>
    <xf numFmtId="3" fontId="2" fillId="69" borderId="85" applyFont="0">
      <alignment horizontal="right" vertical="center"/>
    </xf>
    <xf numFmtId="0" fontId="75" fillId="63" borderId="90" applyNumberFormat="0" applyAlignment="0" applyProtection="0"/>
    <xf numFmtId="168" fontId="77" fillId="63" borderId="90" applyNumberFormat="0" applyAlignment="0" applyProtection="0"/>
    <xf numFmtId="169" fontId="77" fillId="63" borderId="90" applyNumberFormat="0" applyAlignment="0" applyProtection="0"/>
    <xf numFmtId="168" fontId="77" fillId="63" borderId="90" applyNumberFormat="0" applyAlignment="0" applyProtection="0"/>
    <xf numFmtId="168" fontId="77" fillId="63" borderId="90" applyNumberFormat="0" applyAlignment="0" applyProtection="0"/>
    <xf numFmtId="169" fontId="77" fillId="63" borderId="90" applyNumberFormat="0" applyAlignment="0" applyProtection="0"/>
    <xf numFmtId="168" fontId="77" fillId="63" borderId="90" applyNumberFormat="0" applyAlignment="0" applyProtection="0"/>
    <xf numFmtId="168" fontId="77" fillId="63" borderId="90" applyNumberFormat="0" applyAlignment="0" applyProtection="0"/>
    <xf numFmtId="169" fontId="77" fillId="63" borderId="90" applyNumberFormat="0" applyAlignment="0" applyProtection="0"/>
    <xf numFmtId="168" fontId="77" fillId="63" borderId="90" applyNumberFormat="0" applyAlignment="0" applyProtection="0"/>
    <xf numFmtId="168" fontId="77" fillId="63" borderId="90" applyNumberFormat="0" applyAlignment="0" applyProtection="0"/>
    <xf numFmtId="169" fontId="77" fillId="63" borderId="90" applyNumberFormat="0" applyAlignment="0" applyProtection="0"/>
    <xf numFmtId="168" fontId="77"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169" fontId="77"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168" fontId="77"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168" fontId="77"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0" fontId="75" fillId="63" borderId="90" applyNumberFormat="0" applyAlignment="0" applyProtection="0"/>
    <xf numFmtId="3" fontId="2" fillId="74" borderId="85" applyFont="0">
      <alignment horizontal="right" vertical="center"/>
      <protection locked="0"/>
    </xf>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2"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2" fillId="73" borderId="89" applyNumberFormat="0" applyFont="0" applyAlignment="0" applyProtection="0"/>
    <xf numFmtId="0" fontId="19" fillId="73" borderId="89" applyNumberFormat="0" applyFont="0" applyAlignment="0" applyProtection="0"/>
    <xf numFmtId="0" fontId="2" fillId="73" borderId="89" applyNumberFormat="0" applyFont="0" applyAlignment="0" applyProtection="0"/>
    <xf numFmtId="0" fontId="2"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2"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0" fontId="19" fillId="73" borderId="89" applyNumberFormat="0" applyFont="0" applyAlignment="0" applyProtection="0"/>
    <xf numFmtId="3" fontId="2" fillId="71" borderId="85" applyFont="0">
      <alignment horizontal="right" vertical="center"/>
      <protection locked="0"/>
    </xf>
    <xf numFmtId="0" fontId="58" fillId="42" borderId="88" applyNumberFormat="0" applyAlignment="0" applyProtection="0"/>
    <xf numFmtId="168" fontId="60" fillId="42" borderId="88" applyNumberFormat="0" applyAlignment="0" applyProtection="0"/>
    <xf numFmtId="169" fontId="60" fillId="42" borderId="88" applyNumberFormat="0" applyAlignment="0" applyProtection="0"/>
    <xf numFmtId="168" fontId="60" fillId="42" borderId="88" applyNumberFormat="0" applyAlignment="0" applyProtection="0"/>
    <xf numFmtId="168" fontId="60" fillId="42" borderId="88" applyNumberFormat="0" applyAlignment="0" applyProtection="0"/>
    <xf numFmtId="169" fontId="60" fillId="42" borderId="88" applyNumberFormat="0" applyAlignment="0" applyProtection="0"/>
    <xf numFmtId="168" fontId="60" fillId="42" borderId="88" applyNumberFormat="0" applyAlignment="0" applyProtection="0"/>
    <xf numFmtId="168" fontId="60" fillId="42" borderId="88" applyNumberFormat="0" applyAlignment="0" applyProtection="0"/>
    <xf numFmtId="169" fontId="60" fillId="42" borderId="88" applyNumberFormat="0" applyAlignment="0" applyProtection="0"/>
    <xf numFmtId="168" fontId="60" fillId="42" borderId="88" applyNumberFormat="0" applyAlignment="0" applyProtection="0"/>
    <xf numFmtId="168" fontId="60" fillId="42" borderId="88" applyNumberFormat="0" applyAlignment="0" applyProtection="0"/>
    <xf numFmtId="169" fontId="60" fillId="42" borderId="88" applyNumberFormat="0" applyAlignment="0" applyProtection="0"/>
    <xf numFmtId="168" fontId="60"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169" fontId="60"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168" fontId="60"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168" fontId="60"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58" fillId="42" borderId="88" applyNumberFormat="0" applyAlignment="0" applyProtection="0"/>
    <xf numFmtId="0" fontId="2" fillId="70" borderId="86" applyNumberFormat="0" applyFont="0" applyBorder="0" applyProtection="0">
      <alignment horizontal="left" vertical="center"/>
    </xf>
    <xf numFmtId="9" fontId="2" fillId="70" borderId="85" applyFont="0" applyProtection="0">
      <alignment horizontal="right" vertical="center"/>
    </xf>
    <xf numFmtId="3" fontId="2" fillId="70" borderId="85" applyFont="0" applyProtection="0">
      <alignment horizontal="right" vertical="center"/>
    </xf>
    <xf numFmtId="0" fontId="54" fillId="69" borderId="86" applyFont="0" applyBorder="0">
      <alignment horizontal="center" wrapText="1"/>
    </xf>
    <xf numFmtId="168" fontId="46" fillId="0" borderId="83">
      <alignment horizontal="left" vertical="center"/>
    </xf>
    <xf numFmtId="0" fontId="46" fillId="0" borderId="83">
      <alignment horizontal="left" vertical="center"/>
    </xf>
    <xf numFmtId="0" fontId="46" fillId="0" borderId="83">
      <alignment horizontal="left" vertical="center"/>
    </xf>
    <xf numFmtId="0" fontId="2" fillId="68" borderId="85" applyNumberFormat="0" applyFont="0" applyBorder="0" applyProtection="0">
      <alignment horizontal="center" vertical="center"/>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28" fillId="0" borderId="85" applyNumberFormat="0" applyAlignment="0">
      <alignment horizontal="right"/>
      <protection locked="0"/>
    </xf>
    <xf numFmtId="0" fontId="30" fillId="63" borderId="88" applyNumberFormat="0" applyAlignment="0" applyProtection="0"/>
    <xf numFmtId="168" fontId="32" fillId="63" borderId="88" applyNumberFormat="0" applyAlignment="0" applyProtection="0"/>
    <xf numFmtId="169" fontId="32" fillId="63" borderId="88" applyNumberFormat="0" applyAlignment="0" applyProtection="0"/>
    <xf numFmtId="168" fontId="32" fillId="63" borderId="88" applyNumberFormat="0" applyAlignment="0" applyProtection="0"/>
    <xf numFmtId="168" fontId="32" fillId="63" borderId="88" applyNumberFormat="0" applyAlignment="0" applyProtection="0"/>
    <xf numFmtId="169" fontId="32" fillId="63" borderId="88" applyNumberFormat="0" applyAlignment="0" applyProtection="0"/>
    <xf numFmtId="168" fontId="32" fillId="63" borderId="88" applyNumberFormat="0" applyAlignment="0" applyProtection="0"/>
    <xf numFmtId="168" fontId="32" fillId="63" borderId="88" applyNumberFormat="0" applyAlignment="0" applyProtection="0"/>
    <xf numFmtId="169" fontId="32" fillId="63" borderId="88" applyNumberFormat="0" applyAlignment="0" applyProtection="0"/>
    <xf numFmtId="168" fontId="32" fillId="63" borderId="88" applyNumberFormat="0" applyAlignment="0" applyProtection="0"/>
    <xf numFmtId="168" fontId="32" fillId="63" borderId="88" applyNumberFormat="0" applyAlignment="0" applyProtection="0"/>
    <xf numFmtId="169" fontId="32" fillId="63" borderId="88" applyNumberFormat="0" applyAlignment="0" applyProtection="0"/>
    <xf numFmtId="168" fontId="32"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169" fontId="32"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168" fontId="32"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168" fontId="32"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30" fillId="63" borderId="88" applyNumberFormat="0" applyAlignment="0" applyProtection="0"/>
    <xf numFmtId="0" fontId="1" fillId="0" borderId="0"/>
    <xf numFmtId="169" fontId="18" fillId="36" borderId="0"/>
    <xf numFmtId="0" fontId="2" fillId="0" borderId="0">
      <alignment vertical="center"/>
    </xf>
    <xf numFmtId="164" fontId="1" fillId="0" borderId="0" applyFont="0" applyFill="0" applyBorder="0" applyAlignment="0" applyProtection="0"/>
    <xf numFmtId="0" fontId="111" fillId="0" borderId="0"/>
    <xf numFmtId="0" fontId="1" fillId="0" borderId="0"/>
    <xf numFmtId="0" fontId="1" fillId="0" borderId="0"/>
    <xf numFmtId="0" fontId="1" fillId="0" borderId="0"/>
    <xf numFmtId="9" fontId="1" fillId="0" borderId="0" applyFont="0" applyFill="0" applyBorder="0" applyAlignment="0" applyProtection="0"/>
  </cellStyleXfs>
  <cellXfs count="969">
    <xf numFmtId="0" fontId="0" fillId="0" borderId="0" xfId="0"/>
    <xf numFmtId="0" fontId="3" fillId="0" borderId="0" xfId="0" applyFont="1"/>
    <xf numFmtId="0" fontId="10" fillId="0" borderId="0" xfId="0" applyFont="1"/>
    <xf numFmtId="0" fontId="7" fillId="0" borderId="13" xfId="0" applyFont="1" applyBorder="1" applyAlignment="1">
      <alignment vertical="center"/>
    </xf>
    <xf numFmtId="0" fontId="7" fillId="0" borderId="0" xfId="11" applyFont="1"/>
    <xf numFmtId="0" fontId="7" fillId="0" borderId="0" xfId="0" applyFont="1"/>
    <xf numFmtId="0" fontId="7" fillId="0" borderId="0" xfId="0" applyFont="1" applyAlignment="1">
      <alignment horizontal="right"/>
    </xf>
    <xf numFmtId="0" fontId="10" fillId="0" borderId="0" xfId="0" applyFont="1" applyAlignment="1">
      <alignment wrapText="1"/>
    </xf>
    <xf numFmtId="0" fontId="15" fillId="0" borderId="0" xfId="0" applyFont="1" applyAlignment="1">
      <alignment horizontal="center" vertical="center"/>
    </xf>
    <xf numFmtId="0" fontId="15" fillId="0" borderId="0" xfId="0" applyFont="1" applyAlignment="1">
      <alignment vertical="center"/>
    </xf>
    <xf numFmtId="0" fontId="3" fillId="0" borderId="0" xfId="0" applyFont="1" applyAlignment="1">
      <alignment horizontal="center" vertical="center"/>
    </xf>
    <xf numFmtId="0" fontId="15" fillId="0" borderId="0" xfId="0" applyFont="1"/>
    <xf numFmtId="0" fontId="7" fillId="0" borderId="1" xfId="0" applyFont="1" applyBorder="1"/>
    <xf numFmtId="0" fontId="5" fillId="0" borderId="0" xfId="11" applyFont="1" applyAlignment="1">
      <alignment vertical="center"/>
    </xf>
    <xf numFmtId="0" fontId="7" fillId="2" borderId="16" xfId="0" applyFont="1" applyFill="1" applyBorder="1" applyAlignment="1">
      <alignment horizontal="right" vertical="center"/>
    </xf>
    <xf numFmtId="0" fontId="93" fillId="0" borderId="3" xfId="20960" applyFont="1" applyBorder="1" applyAlignment="1">
      <alignment horizontal="center" vertical="center"/>
    </xf>
    <xf numFmtId="0" fontId="12" fillId="0" borderId="0" xfId="0" applyFont="1" applyAlignment="1" applyProtection="1">
      <alignment horizontal="right"/>
      <protection locked="0"/>
    </xf>
    <xf numFmtId="0" fontId="8" fillId="0" borderId="1" xfId="0" applyFont="1" applyBorder="1" applyAlignment="1">
      <alignment horizontal="center"/>
    </xf>
    <xf numFmtId="0" fontId="96" fillId="0" borderId="0" xfId="0" applyFont="1"/>
    <xf numFmtId="49" fontId="96" fillId="0" borderId="5" xfId="0" applyNumberFormat="1" applyFont="1" applyBorder="1" applyAlignment="1">
      <alignment horizontal="right" vertical="center"/>
    </xf>
    <xf numFmtId="49" fontId="96" fillId="0" borderId="62" xfId="0" applyNumberFormat="1" applyFont="1" applyBorder="1" applyAlignment="1">
      <alignment horizontal="right" vertical="center"/>
    </xf>
    <xf numFmtId="49" fontId="96" fillId="0" borderId="65" xfId="0" applyNumberFormat="1" applyFont="1" applyBorder="1" applyAlignment="1">
      <alignment horizontal="right" vertical="center"/>
    </xf>
    <xf numFmtId="49" fontId="96" fillId="0" borderId="70" xfId="0" applyNumberFormat="1" applyFont="1" applyBorder="1" applyAlignment="1">
      <alignment horizontal="right" vertical="center"/>
    </xf>
    <xf numFmtId="0" fontId="96" fillId="0" borderId="0" xfId="0" applyFont="1" applyAlignment="1">
      <alignment horizontal="left"/>
    </xf>
    <xf numFmtId="0" fontId="96" fillId="0" borderId="70" xfId="0" applyFont="1" applyBorder="1" applyAlignment="1">
      <alignment horizontal="right" vertical="center"/>
    </xf>
    <xf numFmtId="49" fontId="96" fillId="0" borderId="0" xfId="0" applyNumberFormat="1" applyFont="1" applyAlignment="1">
      <alignment horizontal="right" vertical="center"/>
    </xf>
    <xf numFmtId="0" fontId="96" fillId="0" borderId="0" xfId="0" applyFont="1" applyAlignment="1">
      <alignment vertical="center" wrapText="1"/>
    </xf>
    <xf numFmtId="0" fontId="96" fillId="0" borderId="0" xfId="0" applyFont="1" applyAlignment="1">
      <alignment horizontal="left" vertical="center" wrapText="1"/>
    </xf>
    <xf numFmtId="193" fontId="7" fillId="2" borderId="17" xfId="0" applyNumberFormat="1" applyFont="1" applyFill="1" applyBorder="1" applyAlignment="1" applyProtection="1">
      <alignment vertical="center"/>
      <protection locked="0"/>
    </xf>
    <xf numFmtId="0" fontId="7" fillId="0" borderId="10" xfId="0" applyFont="1" applyBorder="1" applyAlignment="1">
      <alignment horizontal="right" vertical="center" wrapText="1"/>
    </xf>
    <xf numFmtId="0" fontId="96" fillId="0" borderId="72" xfId="0" applyFont="1" applyBorder="1" applyAlignment="1">
      <alignment horizontal="right" vertical="center"/>
    </xf>
    <xf numFmtId="0" fontId="3" fillId="0" borderId="0" xfId="0" applyFont="1" applyAlignment="1">
      <alignment horizontal="left" vertical="center"/>
    </xf>
    <xf numFmtId="0" fontId="98" fillId="0" borderId="0" xfId="0" applyFont="1" applyAlignment="1">
      <alignment horizontal="left" vertical="center"/>
    </xf>
    <xf numFmtId="0" fontId="93" fillId="0" borderId="85" xfId="20960" applyFont="1" applyBorder="1" applyAlignment="1">
      <alignment horizontal="center" vertical="center"/>
    </xf>
    <xf numFmtId="0" fontId="8" fillId="0" borderId="6" xfId="0" applyFont="1" applyBorder="1" applyAlignment="1">
      <alignment horizontal="center" vertical="center" wrapText="1"/>
    </xf>
    <xf numFmtId="0" fontId="7" fillId="0" borderId="102" xfId="0" applyFont="1" applyBorder="1" applyAlignment="1">
      <alignment horizontal="right" vertical="center" wrapText="1"/>
    </xf>
    <xf numFmtId="0" fontId="8" fillId="0" borderId="100" xfId="0" applyFont="1" applyBorder="1" applyAlignment="1">
      <alignment horizontal="center" vertical="center" wrapText="1"/>
    </xf>
    <xf numFmtId="0" fontId="7" fillId="0" borderId="102" xfId="0" applyFont="1" applyBorder="1" applyAlignment="1">
      <alignment horizontal="center" vertical="center" wrapText="1"/>
    </xf>
    <xf numFmtId="0" fontId="7" fillId="2" borderId="102" xfId="0" applyFont="1" applyFill="1" applyBorder="1" applyAlignment="1">
      <alignment horizontal="right" vertical="center"/>
    </xf>
    <xf numFmtId="0" fontId="7" fillId="2" borderId="85" xfId="0" applyFont="1" applyFill="1" applyBorder="1" applyAlignment="1">
      <alignment vertical="center"/>
    </xf>
    <xf numFmtId="193" fontId="7" fillId="2" borderId="85" xfId="0" applyNumberFormat="1" applyFont="1" applyFill="1" applyBorder="1" applyAlignment="1" applyProtection="1">
      <alignment vertical="center"/>
      <protection locked="0"/>
    </xf>
    <xf numFmtId="0" fontId="7" fillId="2" borderId="93" xfId="0" applyFont="1" applyFill="1" applyBorder="1" applyAlignment="1">
      <alignment horizontal="right" vertical="center"/>
    </xf>
    <xf numFmtId="0" fontId="7" fillId="2" borderId="80" xfId="0" applyFont="1" applyFill="1" applyBorder="1" applyAlignment="1">
      <alignment vertical="center"/>
    </xf>
    <xf numFmtId="193" fontId="11" fillId="2" borderId="94" xfId="0" applyNumberFormat="1" applyFont="1" applyFill="1" applyBorder="1" applyAlignment="1" applyProtection="1">
      <alignment vertical="center"/>
      <protection locked="0"/>
    </xf>
    <xf numFmtId="0" fontId="7" fillId="0" borderId="85" xfId="0" applyFont="1" applyBorder="1" applyAlignment="1">
      <alignment horizontal="left" vertical="center" wrapText="1"/>
    </xf>
    <xf numFmtId="0" fontId="96" fillId="0" borderId="72" xfId="0" applyFont="1" applyBorder="1" applyAlignment="1">
      <alignment horizontal="left" vertical="center"/>
    </xf>
    <xf numFmtId="0" fontId="96" fillId="0" borderId="70" xfId="0" applyFont="1" applyBorder="1" applyAlignment="1">
      <alignment vertical="center" wrapText="1"/>
    </xf>
    <xf numFmtId="0" fontId="96" fillId="0" borderId="70" xfId="0" applyFont="1" applyBorder="1" applyAlignment="1">
      <alignment horizontal="left" vertical="center" wrapText="1"/>
    </xf>
    <xf numFmtId="0" fontId="100" fillId="0" borderId="0" xfId="11" applyFont="1"/>
    <xf numFmtId="0" fontId="101" fillId="0" borderId="0" xfId="0" applyFont="1"/>
    <xf numFmtId="0" fontId="102" fillId="0" borderId="0" xfId="11" applyFont="1"/>
    <xf numFmtId="0" fontId="103" fillId="0" borderId="116" xfId="0" applyFont="1" applyBorder="1" applyAlignment="1">
      <alignment horizontal="left" vertical="center" wrapText="1"/>
    </xf>
    <xf numFmtId="49" fontId="96" fillId="0" borderId="85" xfId="0" applyNumberFormat="1" applyFont="1" applyBorder="1" applyAlignment="1">
      <alignment horizontal="right" vertical="center"/>
    </xf>
    <xf numFmtId="0" fontId="109" fillId="0" borderId="0" xfId="0" applyFont="1"/>
    <xf numFmtId="0" fontId="101" fillId="0" borderId="0" xfId="0" applyFont="1" applyAlignment="1">
      <alignment horizontal="left" indent="1"/>
    </xf>
    <xf numFmtId="0" fontId="101" fillId="0" borderId="0" xfId="0" applyFont="1" applyAlignment="1">
      <alignment horizontal="left" indent="2"/>
    </xf>
    <xf numFmtId="49" fontId="101" fillId="0" borderId="0" xfId="0" applyNumberFormat="1" applyFont="1" applyAlignment="1">
      <alignment horizontal="left" indent="3"/>
    </xf>
    <xf numFmtId="49" fontId="101" fillId="0" borderId="0" xfId="0" applyNumberFormat="1" applyFont="1" applyAlignment="1">
      <alignment horizontal="left" indent="1"/>
    </xf>
    <xf numFmtId="49" fontId="101" fillId="0" borderId="0" xfId="0" applyNumberFormat="1" applyFont="1" applyAlignment="1">
      <alignment horizontal="left" wrapText="1" indent="2"/>
    </xf>
    <xf numFmtId="49" fontId="101" fillId="0" borderId="0" xfId="0" applyNumberFormat="1" applyFont="1" applyAlignment="1">
      <alignment horizontal="left" wrapText="1" indent="3"/>
    </xf>
    <xf numFmtId="0" fontId="101" fillId="0" borderId="0" xfId="0" applyFont="1" applyAlignment="1">
      <alignment horizontal="left" wrapText="1" indent="1"/>
    </xf>
    <xf numFmtId="0" fontId="7" fillId="0" borderId="123" xfId="0" applyFont="1" applyBorder="1" applyAlignment="1">
      <alignment horizontal="center" vertical="center" wrapText="1"/>
    </xf>
    <xf numFmtId="0" fontId="7" fillId="0" borderId="100" xfId="0" applyFont="1" applyBorder="1" applyAlignment="1">
      <alignment horizontal="center" vertical="center" wrapText="1"/>
    </xf>
    <xf numFmtId="49" fontId="96" fillId="0" borderId="123" xfId="0" applyNumberFormat="1" applyFont="1" applyBorder="1" applyAlignment="1">
      <alignment horizontal="right" vertical="center"/>
    </xf>
    <xf numFmtId="0" fontId="15" fillId="0" borderId="123" xfId="0" applyFont="1" applyBorder="1" applyAlignment="1">
      <alignment horizontal="center" vertical="center"/>
    </xf>
    <xf numFmtId="0" fontId="100" fillId="0" borderId="129" xfId="0" applyFont="1" applyBorder="1"/>
    <xf numFmtId="0" fontId="103" fillId="0" borderId="129" xfId="0" applyFont="1" applyBorder="1"/>
    <xf numFmtId="0" fontId="100" fillId="0" borderId="129" xfId="0" applyFont="1" applyBorder="1" applyAlignment="1">
      <alignment horizontal="center" vertical="center" wrapText="1"/>
    </xf>
    <xf numFmtId="0" fontId="100" fillId="0" borderId="130" xfId="0" applyFont="1" applyBorder="1" applyAlignment="1">
      <alignment horizontal="center" vertical="center" wrapText="1"/>
    </xf>
    <xf numFmtId="0" fontId="100" fillId="0" borderId="129" xfId="0" applyFont="1" applyBorder="1" applyAlignment="1">
      <alignment horizontal="center" vertical="center"/>
    </xf>
    <xf numFmtId="0" fontId="100" fillId="0" borderId="0" xfId="0" applyFont="1"/>
    <xf numFmtId="0" fontId="100" fillId="0" borderId="129" xfId="0" applyFont="1" applyBorder="1" applyAlignment="1">
      <alignment horizontal="left" vertical="center" wrapText="1"/>
    </xf>
    <xf numFmtId="0" fontId="103" fillId="0" borderId="129" xfId="0" applyFont="1" applyBorder="1" applyAlignment="1">
      <alignment horizontal="left" wrapText="1" indent="1"/>
    </xf>
    <xf numFmtId="0" fontId="103" fillId="0" borderId="129" xfId="0" applyFont="1" applyBorder="1" applyAlignment="1">
      <alignment horizontal="left" vertical="center" indent="1"/>
    </xf>
    <xf numFmtId="0" fontId="100" fillId="0" borderId="129" xfId="0" applyFont="1" applyBorder="1" applyAlignment="1">
      <alignment horizontal="left" indent="1"/>
    </xf>
    <xf numFmtId="0" fontId="100" fillId="0" borderId="129" xfId="0" applyFont="1" applyBorder="1" applyAlignment="1">
      <alignment horizontal="left" indent="3"/>
    </xf>
    <xf numFmtId="0" fontId="103" fillId="0" borderId="129" xfId="0" applyFont="1" applyBorder="1" applyAlignment="1">
      <alignment horizontal="left" indent="1"/>
    </xf>
    <xf numFmtId="0" fontId="100" fillId="78" borderId="129" xfId="0" applyFont="1" applyFill="1" applyBorder="1"/>
    <xf numFmtId="0" fontId="103" fillId="0" borderId="5" xfId="0" applyFont="1" applyBorder="1"/>
    <xf numFmtId="0" fontId="100" fillId="0" borderId="129" xfId="0" applyFont="1" applyBorder="1" applyAlignment="1">
      <alignment horizontal="left" wrapText="1" indent="2"/>
    </xf>
    <xf numFmtId="0" fontId="100" fillId="0" borderId="129" xfId="0" applyFont="1" applyBorder="1" applyAlignment="1">
      <alignment horizontal="left" wrapText="1"/>
    </xf>
    <xf numFmtId="0" fontId="100" fillId="0" borderId="0" xfId="0" applyFont="1" applyAlignment="1">
      <alignment horizontal="center" vertical="center"/>
    </xf>
    <xf numFmtId="0" fontId="100" fillId="0" borderId="5" xfId="0" applyFont="1" applyBorder="1" applyAlignment="1">
      <alignment horizontal="center" vertical="center" wrapText="1"/>
    </xf>
    <xf numFmtId="0" fontId="100" fillId="0" borderId="9" xfId="0" applyFont="1" applyBorder="1" applyAlignment="1">
      <alignment horizontal="center" vertical="center" wrapText="1"/>
    </xf>
    <xf numFmtId="0" fontId="100" fillId="0" borderId="0" xfId="0" applyFont="1" applyAlignment="1">
      <alignment horizontal="center" vertical="center" wrapText="1"/>
    </xf>
    <xf numFmtId="0" fontId="100" fillId="0" borderId="128" xfId="0" applyFont="1" applyBorder="1" applyAlignment="1">
      <alignment horizontal="center" vertical="center" wrapText="1"/>
    </xf>
    <xf numFmtId="0" fontId="100" fillId="0" borderId="131" xfId="0" applyFont="1" applyBorder="1" applyAlignment="1">
      <alignment horizontal="center" vertical="center" wrapText="1"/>
    </xf>
    <xf numFmtId="0" fontId="100" fillId="0" borderId="127" xfId="0" applyFont="1" applyBorder="1" applyAlignment="1">
      <alignment horizontal="center" vertical="center" wrapText="1"/>
    </xf>
    <xf numFmtId="0" fontId="100" fillId="0" borderId="0" xfId="0" applyFont="1" applyAlignment="1">
      <alignment horizontal="left"/>
    </xf>
    <xf numFmtId="0" fontId="103" fillId="0" borderId="129" xfId="0" applyFont="1" applyBorder="1" applyAlignment="1">
      <alignment horizontal="left" vertical="center" wrapText="1"/>
    </xf>
    <xf numFmtId="0" fontId="7" fillId="0" borderId="0" xfId="0" applyFont="1" applyAlignment="1">
      <alignment wrapText="1"/>
    </xf>
    <xf numFmtId="0" fontId="103" fillId="0" borderId="129" xfId="0" applyFont="1" applyBorder="1" applyAlignment="1">
      <alignment horizontal="center" vertical="center" wrapText="1"/>
    </xf>
    <xf numFmtId="0" fontId="105" fillId="0" borderId="0" xfId="0" applyFont="1" applyAlignment="1">
      <alignment horizontal="center" vertical="center"/>
    </xf>
    <xf numFmtId="0" fontId="100" fillId="0" borderId="121" xfId="0" applyFont="1" applyBorder="1" applyAlignment="1">
      <alignment vertical="center" wrapText="1" readingOrder="1"/>
    </xf>
    <xf numFmtId="0" fontId="100" fillId="0" borderId="120" xfId="0" applyFont="1" applyBorder="1" applyAlignment="1">
      <alignment vertical="center" wrapText="1" readingOrder="1"/>
    </xf>
    <xf numFmtId="0" fontId="96" fillId="0" borderId="129" xfId="0" applyFont="1" applyBorder="1" applyAlignment="1">
      <alignment vertical="center" wrapText="1"/>
    </xf>
    <xf numFmtId="0" fontId="96" fillId="0" borderId="129" xfId="0" applyFont="1" applyBorder="1" applyAlignment="1">
      <alignment horizontal="left" vertical="center" wrapText="1"/>
    </xf>
    <xf numFmtId="0" fontId="96" fillId="0" borderId="129" xfId="0" applyFont="1" applyBorder="1" applyAlignment="1">
      <alignment horizontal="left" indent="2"/>
    </xf>
    <xf numFmtId="0" fontId="96" fillId="0" borderId="129" xfId="0" applyFont="1" applyBorder="1" applyAlignment="1">
      <alignment horizontal="left" vertical="center" indent="1"/>
    </xf>
    <xf numFmtId="0" fontId="96" fillId="0" borderId="129" xfId="0" applyFont="1" applyBorder="1" applyAlignment="1">
      <alignment horizontal="left" vertical="center" wrapText="1" indent="1"/>
    </xf>
    <xf numFmtId="0" fontId="96" fillId="0" borderId="129" xfId="0" applyFont="1" applyBorder="1" applyAlignment="1">
      <alignment horizontal="right" vertical="center"/>
    </xf>
    <xf numFmtId="49" fontId="96" fillId="0" borderId="129" xfId="0" applyNumberFormat="1" applyFont="1" applyBorder="1" applyAlignment="1">
      <alignment horizontal="right" vertical="center"/>
    </xf>
    <xf numFmtId="49" fontId="96" fillId="0" borderId="129" xfId="0" applyNumberFormat="1" applyFont="1" applyBorder="1" applyAlignment="1">
      <alignment vertical="top" wrapText="1"/>
    </xf>
    <xf numFmtId="49" fontId="96" fillId="0" borderId="129" xfId="0" applyNumberFormat="1" applyFont="1" applyBorder="1" applyAlignment="1">
      <alignment horizontal="left" vertical="top" wrapText="1" indent="2"/>
    </xf>
    <xf numFmtId="49" fontId="96" fillId="0" borderId="129" xfId="0" applyNumberFormat="1" applyFont="1" applyBorder="1" applyAlignment="1">
      <alignment horizontal="left" vertical="center" wrapText="1" indent="3"/>
    </xf>
    <xf numFmtId="49" fontId="96" fillId="0" borderId="129" xfId="0" applyNumberFormat="1" applyFont="1" applyBorder="1" applyAlignment="1">
      <alignment horizontal="left" wrapText="1" indent="2"/>
    </xf>
    <xf numFmtId="49" fontId="96" fillId="0" borderId="129" xfId="0" applyNumberFormat="1" applyFont="1" applyBorder="1" applyAlignment="1">
      <alignment horizontal="left" vertical="top" wrapText="1"/>
    </xf>
    <xf numFmtId="49" fontId="96" fillId="0" borderId="129" xfId="0" applyNumberFormat="1" applyFont="1" applyBorder="1" applyAlignment="1">
      <alignment horizontal="left" wrapText="1" indent="3"/>
    </xf>
    <xf numFmtId="49" fontId="96" fillId="0" borderId="129" xfId="0" applyNumberFormat="1" applyFont="1" applyBorder="1" applyAlignment="1">
      <alignment vertical="center"/>
    </xf>
    <xf numFmtId="49" fontId="96" fillId="0" borderId="129" xfId="0" applyNumberFormat="1" applyFont="1" applyBorder="1" applyAlignment="1">
      <alignment horizontal="left" indent="3"/>
    </xf>
    <xf numFmtId="0" fontId="96" fillId="0" borderId="129" xfId="0" applyFont="1" applyBorder="1" applyAlignment="1">
      <alignment horizontal="left" indent="1"/>
    </xf>
    <xf numFmtId="0" fontId="96" fillId="0" borderId="129" xfId="0" applyFont="1" applyBorder="1" applyAlignment="1">
      <alignment horizontal="left" wrapText="1" indent="2"/>
    </xf>
    <xf numFmtId="0" fontId="96" fillId="0" borderId="129" xfId="0" applyFont="1" applyBorder="1" applyAlignment="1">
      <alignment horizontal="left" vertical="top" wrapText="1"/>
    </xf>
    <xf numFmtId="0" fontId="95" fillId="0" borderId="5" xfId="0" applyFont="1" applyBorder="1" applyAlignment="1">
      <alignment wrapText="1"/>
    </xf>
    <xf numFmtId="0" fontId="96" fillId="0" borderId="129" xfId="0" applyFont="1" applyBorder="1" applyAlignment="1">
      <alignment horizontal="left" wrapText="1"/>
    </xf>
    <xf numFmtId="0" fontId="96" fillId="0" borderId="129" xfId="12672" applyFont="1" applyBorder="1" applyAlignment="1">
      <alignment horizontal="left" vertical="center" wrapText="1" indent="2"/>
    </xf>
    <xf numFmtId="0" fontId="96" fillId="0" borderId="129" xfId="0" applyFont="1" applyBorder="1" applyAlignment="1">
      <alignment wrapText="1"/>
    </xf>
    <xf numFmtId="0" fontId="96" fillId="0" borderId="129" xfId="0" applyFont="1" applyBorder="1"/>
    <xf numFmtId="0" fontId="96" fillId="0" borderId="129" xfId="12672" applyFont="1" applyBorder="1" applyAlignment="1">
      <alignment horizontal="left" vertical="center" wrapText="1"/>
    </xf>
    <xf numFmtId="0" fontId="95" fillId="0" borderId="129" xfId="0" applyFont="1" applyBorder="1" applyAlignment="1">
      <alignment wrapText="1"/>
    </xf>
    <xf numFmtId="0" fontId="96" fillId="0" borderId="131" xfId="0" applyFont="1" applyBorder="1" applyAlignment="1">
      <alignment horizontal="left" vertical="center" wrapText="1"/>
    </xf>
    <xf numFmtId="0" fontId="96" fillId="3" borderId="129" xfId="5" applyFont="1" applyFill="1" applyBorder="1" applyAlignment="1" applyProtection="1">
      <alignment horizontal="right" vertical="center"/>
      <protection locked="0"/>
    </xf>
    <xf numFmtId="2" fontId="96" fillId="3" borderId="129" xfId="5" applyNumberFormat="1" applyFont="1" applyFill="1" applyBorder="1" applyAlignment="1" applyProtection="1">
      <alignment horizontal="right" vertical="center"/>
      <protection locked="0"/>
    </xf>
    <xf numFmtId="0" fontId="96" fillId="0" borderId="129" xfId="0" applyFont="1" applyBorder="1" applyAlignment="1">
      <alignment vertical="center"/>
    </xf>
    <xf numFmtId="0" fontId="96" fillId="0" borderId="130" xfId="0" applyFont="1" applyBorder="1" applyAlignment="1">
      <alignment vertical="center" wrapText="1"/>
    </xf>
    <xf numFmtId="0" fontId="108" fillId="0" borderId="0" xfId="0" applyFont="1" applyAlignment="1">
      <alignment horizontal="left" indent="2"/>
    </xf>
    <xf numFmtId="0" fontId="100" fillId="0" borderId="0" xfId="0" applyFont="1" applyAlignment="1">
      <alignment horizontal="left" vertical="center" indent="1"/>
    </xf>
    <xf numFmtId="0" fontId="100" fillId="0" borderId="0" xfId="0" applyFont="1" applyAlignment="1">
      <alignment vertical="center" wrapText="1"/>
    </xf>
    <xf numFmtId="0" fontId="110" fillId="0" borderId="0" xfId="0" applyFont="1" applyAlignment="1">
      <alignment horizontal="left" vertical="center" wrapText="1" readingOrder="1"/>
    </xf>
    <xf numFmtId="0" fontId="108" fillId="0" borderId="0" xfId="0" applyFont="1" applyAlignment="1">
      <alignment horizontal="left" vertical="center" wrapText="1"/>
    </xf>
    <xf numFmtId="0" fontId="100" fillId="0" borderId="0" xfId="0" applyFont="1" applyAlignment="1">
      <alignment horizontal="left" vertical="center" wrapText="1"/>
    </xf>
    <xf numFmtId="0" fontId="96" fillId="0" borderId="130" xfId="0" applyFont="1" applyBorder="1" applyAlignment="1">
      <alignment horizontal="left" indent="2"/>
    </xf>
    <xf numFmtId="0" fontId="96" fillId="0" borderId="122" xfId="0" applyFont="1" applyBorder="1" applyAlignment="1">
      <alignment horizontal="left" vertical="center" wrapText="1" readingOrder="1"/>
    </xf>
    <xf numFmtId="0" fontId="96" fillId="0" borderId="129" xfId="0" applyFont="1" applyBorder="1" applyAlignment="1">
      <alignment horizontal="left" vertical="center" wrapText="1" readingOrder="1"/>
    </xf>
    <xf numFmtId="0" fontId="96" fillId="0" borderId="0" xfId="0" applyFont="1" applyAlignment="1">
      <alignment wrapText="1"/>
    </xf>
    <xf numFmtId="49" fontId="114" fillId="0" borderId="85" xfId="0" applyNumberFormat="1" applyFont="1" applyBorder="1" applyAlignment="1">
      <alignment horizontal="right" vertical="center"/>
    </xf>
    <xf numFmtId="0" fontId="114" fillId="0" borderId="129" xfId="12672" applyFont="1" applyBorder="1" applyAlignment="1">
      <alignment horizontal="left" vertical="center" wrapText="1"/>
    </xf>
    <xf numFmtId="0" fontId="114" fillId="0" borderId="130" xfId="0" applyFont="1" applyBorder="1" applyAlignment="1">
      <alignment horizontal="left" vertical="top" wrapText="1"/>
    </xf>
    <xf numFmtId="193" fontId="11" fillId="2" borderId="129" xfId="0" applyNumberFormat="1" applyFont="1" applyFill="1" applyBorder="1" applyAlignment="1" applyProtection="1">
      <alignment vertical="center"/>
      <protection locked="0"/>
    </xf>
    <xf numFmtId="193" fontId="11" fillId="2" borderId="138" xfId="0" applyNumberFormat="1" applyFont="1" applyFill="1" applyBorder="1" applyAlignment="1" applyProtection="1">
      <alignment vertical="center"/>
      <protection locked="0"/>
    </xf>
    <xf numFmtId="193" fontId="7" fillId="2" borderId="129" xfId="0" applyNumberFormat="1" applyFont="1" applyFill="1" applyBorder="1" applyAlignment="1" applyProtection="1">
      <alignment vertical="center"/>
      <protection locked="0"/>
    </xf>
    <xf numFmtId="193" fontId="7" fillId="2" borderId="138" xfId="0" applyNumberFormat="1" applyFont="1" applyFill="1" applyBorder="1" applyAlignment="1" applyProtection="1">
      <alignment vertical="center"/>
      <protection locked="0"/>
    </xf>
    <xf numFmtId="0" fontId="118" fillId="3" borderId="0" xfId="0" applyFont="1" applyFill="1"/>
    <xf numFmtId="0" fontId="96" fillId="0" borderId="132" xfId="13" applyFont="1" applyBorder="1" applyAlignment="1" applyProtection="1">
      <alignment horizontal="left" vertical="top" wrapText="1"/>
      <protection locked="0"/>
    </xf>
    <xf numFmtId="0" fontId="96" fillId="0" borderId="131" xfId="13" applyFont="1" applyBorder="1" applyAlignment="1" applyProtection="1">
      <alignment horizontal="left" vertical="top" wrapText="1"/>
      <protection locked="0"/>
    </xf>
    <xf numFmtId="0" fontId="96" fillId="0" borderId="129" xfId="0" applyFont="1" applyBorder="1" applyAlignment="1">
      <alignment horizontal="left" vertical="top" wrapText="1" indent="2"/>
    </xf>
    <xf numFmtId="0" fontId="96" fillId="0" borderId="130" xfId="0" applyFont="1" applyBorder="1" applyAlignment="1">
      <alignment horizontal="left" vertical="top" wrapText="1"/>
    </xf>
    <xf numFmtId="0" fontId="3" fillId="0" borderId="0" xfId="0" applyFont="1" applyAlignment="1">
      <alignment vertical="top"/>
    </xf>
    <xf numFmtId="0" fontId="7" fillId="0" borderId="102" xfId="0" applyFont="1" applyBorder="1" applyAlignment="1">
      <alignment horizontal="right" vertical="center"/>
    </xf>
    <xf numFmtId="0" fontId="7" fillId="0" borderId="85" xfId="0" applyFont="1" applyBorder="1" applyAlignment="1">
      <alignment vertical="center"/>
    </xf>
    <xf numFmtId="193" fontId="11" fillId="0" borderId="138" xfId="0" applyNumberFormat="1" applyFont="1" applyBorder="1" applyAlignment="1" applyProtection="1">
      <alignment vertical="center"/>
      <protection locked="0"/>
    </xf>
    <xf numFmtId="49" fontId="96" fillId="0" borderId="129" xfId="0" applyNumberFormat="1" applyFont="1" applyBorder="1" applyAlignment="1">
      <alignment horizontal="right" vertical="top"/>
    </xf>
    <xf numFmtId="0" fontId="96" fillId="0" borderId="129" xfId="0" applyFont="1" applyBorder="1" applyAlignment="1">
      <alignment horizontal="left" vertical="top"/>
    </xf>
    <xf numFmtId="0" fontId="96" fillId="0" borderId="0" xfId="0" applyFont="1" applyAlignment="1">
      <alignment vertical="top"/>
    </xf>
    <xf numFmtId="0" fontId="122" fillId="0" borderId="85" xfId="17" applyFont="1" applyFill="1" applyBorder="1" applyAlignment="1" applyProtection="1">
      <alignment horizontal="left" vertical="center" wrapText="1"/>
    </xf>
    <xf numFmtId="49" fontId="15" fillId="0" borderId="85" xfId="0" applyNumberFormat="1" applyFont="1" applyBorder="1" applyAlignment="1">
      <alignment horizontal="right" vertical="center" wrapText="1"/>
    </xf>
    <xf numFmtId="0" fontId="122" fillId="0" borderId="85" xfId="17" applyFont="1" applyFill="1" applyBorder="1" applyAlignment="1" applyProtection="1">
      <alignment horizontal="left" vertical="center"/>
    </xf>
    <xf numFmtId="0" fontId="123" fillId="0" borderId="0" xfId="0" applyFont="1"/>
    <xf numFmtId="0" fontId="8" fillId="0" borderId="1" xfId="0" applyFont="1" applyBorder="1" applyAlignment="1">
      <alignment horizontal="center" vertical="center"/>
    </xf>
    <xf numFmtId="0" fontId="7" fillId="0" borderId="11" xfId="0" applyFont="1" applyBorder="1" applyAlignment="1">
      <alignment vertical="center" wrapTex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8" fillId="0" borderId="85" xfId="0" applyFont="1" applyBorder="1" applyAlignment="1">
      <alignment horizontal="center" vertical="center" wrapText="1"/>
    </xf>
    <xf numFmtId="169" fontId="7" fillId="36" borderId="0" xfId="20" applyFont="1"/>
    <xf numFmtId="169" fontId="7" fillId="36" borderId="78" xfId="20" applyFont="1" applyBorder="1"/>
    <xf numFmtId="0" fontId="121" fillId="0" borderId="85" xfId="0" applyFont="1" applyBorder="1" applyAlignment="1">
      <alignment horizontal="left" vertical="center" wrapText="1"/>
    </xf>
    <xf numFmtId="0" fontId="7" fillId="0" borderId="85" xfId="0" applyFont="1" applyBorder="1" applyAlignment="1">
      <alignment vertical="center" wrapText="1"/>
    </xf>
    <xf numFmtId="193" fontId="15" fillId="0" borderId="129" xfId="0" applyNumberFormat="1" applyFont="1" applyBorder="1" applyAlignment="1" applyProtection="1">
      <alignment vertical="center" wrapText="1"/>
      <protection locked="0"/>
    </xf>
    <xf numFmtId="193" fontId="15" fillId="0" borderId="138" xfId="0" applyNumberFormat="1" applyFont="1" applyBorder="1" applyAlignment="1" applyProtection="1">
      <alignment vertical="center" wrapText="1"/>
      <protection locked="0"/>
    </xf>
    <xf numFmtId="10" fontId="15" fillId="0" borderId="129" xfId="20961" applyNumberFormat="1" applyFont="1" applyBorder="1" applyAlignment="1" applyProtection="1">
      <alignment vertical="center" wrapText="1"/>
      <protection locked="0"/>
    </xf>
    <xf numFmtId="10" fontId="15" fillId="0" borderId="138" xfId="20961" applyNumberFormat="1" applyFont="1" applyBorder="1" applyAlignment="1" applyProtection="1">
      <alignment vertical="center" wrapText="1"/>
      <protection locked="0"/>
    </xf>
    <xf numFmtId="169" fontId="7" fillId="0" borderId="0" xfId="20" applyFont="1" applyFill="1"/>
    <xf numFmtId="169" fontId="7" fillId="0" borderId="78" xfId="20" applyFont="1" applyFill="1" applyBorder="1"/>
    <xf numFmtId="10" fontId="15" fillId="0" borderId="129" xfId="20961" applyNumberFormat="1" applyFont="1" applyFill="1" applyBorder="1" applyAlignment="1" applyProtection="1">
      <alignment vertical="center" wrapText="1"/>
      <protection locked="0"/>
    </xf>
    <xf numFmtId="10" fontId="15" fillId="0" borderId="138" xfId="20961" applyNumberFormat="1" applyFont="1" applyFill="1" applyBorder="1" applyAlignment="1" applyProtection="1">
      <alignment vertical="center" wrapText="1"/>
      <protection locked="0"/>
    </xf>
    <xf numFmtId="0" fontId="8" fillId="0" borderId="102" xfId="0" applyFont="1" applyBorder="1" applyAlignment="1">
      <alignment horizontal="center" vertical="center" wrapText="1"/>
    </xf>
    <xf numFmtId="0" fontId="15" fillId="0" borderId="0" xfId="0" applyFont="1" applyAlignment="1">
      <alignment wrapText="1"/>
    </xf>
    <xf numFmtId="0" fontId="15" fillId="0" borderId="102" xfId="0" applyFont="1" applyBorder="1" applyAlignment="1">
      <alignment horizontal="center" vertical="center" wrapText="1"/>
    </xf>
    <xf numFmtId="0" fontId="15" fillId="0" borderId="85" xfId="0" applyFont="1" applyBorder="1" applyAlignment="1">
      <alignment vertical="center" wrapText="1"/>
    </xf>
    <xf numFmtId="0" fontId="15" fillId="0" borderId="16" xfId="0" applyFont="1" applyBorder="1" applyAlignment="1">
      <alignment horizontal="center" vertical="center" wrapText="1"/>
    </xf>
    <xf numFmtId="0" fontId="14" fillId="0" borderId="17" xfId="0" applyFont="1" applyBorder="1" applyAlignment="1">
      <alignment vertical="center" wrapText="1"/>
    </xf>
    <xf numFmtId="0" fontId="8" fillId="0" borderId="1" xfId="11" applyFont="1" applyBorder="1" applyAlignment="1">
      <alignment horizontal="left" vertical="center"/>
    </xf>
    <xf numFmtId="0" fontId="7" fillId="0" borderId="10" xfId="11" applyFont="1" applyBorder="1" applyAlignment="1">
      <alignment vertical="center"/>
    </xf>
    <xf numFmtId="0" fontId="7" fillId="0" borderId="11" xfId="11" applyFont="1" applyBorder="1" applyAlignment="1">
      <alignment vertical="center"/>
    </xf>
    <xf numFmtId="0" fontId="8" fillId="0" borderId="11" xfId="11" applyFont="1" applyBorder="1" applyAlignment="1">
      <alignment horizontal="center" vertical="center"/>
    </xf>
    <xf numFmtId="0" fontId="8" fillId="0" borderId="12" xfId="11" applyFont="1" applyBorder="1" applyAlignment="1">
      <alignment horizontal="center" vertical="center"/>
    </xf>
    <xf numFmtId="0" fontId="15" fillId="0" borderId="5" xfId="0" applyFont="1" applyBorder="1" applyAlignment="1">
      <alignment horizontal="center" vertical="center" wrapText="1"/>
    </xf>
    <xf numFmtId="0" fontId="15" fillId="0" borderId="50" xfId="0" applyFont="1" applyBorder="1" applyAlignment="1">
      <alignment horizontal="center" vertical="center" wrapText="1"/>
    </xf>
    <xf numFmtId="0" fontId="14" fillId="35" borderId="103" xfId="0" applyFont="1" applyFill="1" applyBorder="1" applyAlignment="1">
      <alignment vertical="center" wrapText="1"/>
    </xf>
    <xf numFmtId="0" fontId="8" fillId="0" borderId="0" xfId="11" applyFont="1" applyAlignment="1">
      <alignment horizontal="center" vertical="center" wrapText="1"/>
    </xf>
    <xf numFmtId="0" fontId="15" fillId="0" borderId="13" xfId="0" applyFont="1" applyBorder="1" applyAlignment="1">
      <alignment horizontal="center" vertical="center"/>
    </xf>
    <xf numFmtId="0" fontId="15" fillId="0" borderId="13" xfId="0" applyFont="1" applyBorder="1" applyAlignment="1">
      <alignment horizontal="center" vertical="center" wrapText="1"/>
    </xf>
    <xf numFmtId="0" fontId="15" fillId="0" borderId="7" xfId="0" applyFont="1" applyBorder="1" applyAlignment="1">
      <alignment vertical="center" wrapText="1"/>
    </xf>
    <xf numFmtId="0" fontId="15" fillId="0" borderId="7" xfId="0" applyFont="1" applyBorder="1" applyAlignment="1">
      <alignment vertical="center"/>
    </xf>
    <xf numFmtId="0" fontId="14" fillId="0" borderId="0" xfId="0" applyFont="1" applyAlignment="1">
      <alignment horizontal="center"/>
    </xf>
    <xf numFmtId="0" fontId="7" fillId="0" borderId="10" xfId="9" applyFont="1" applyBorder="1" applyAlignment="1" applyProtection="1">
      <alignment horizontal="center" vertical="center"/>
      <protection locked="0"/>
    </xf>
    <xf numFmtId="0" fontId="8" fillId="3" borderId="4" xfId="9" applyFont="1" applyFill="1" applyBorder="1" applyAlignment="1" applyProtection="1">
      <alignment horizontal="center" vertical="center" wrapText="1"/>
      <protection locked="0"/>
    </xf>
    <xf numFmtId="165" fontId="7" fillId="3" borderId="12" xfId="2" applyNumberFormat="1" applyFont="1" applyFill="1" applyBorder="1" applyAlignment="1" applyProtection="1">
      <alignment horizontal="center" vertical="center"/>
      <protection locked="0"/>
    </xf>
    <xf numFmtId="0" fontId="7" fillId="0" borderId="13" xfId="9" applyFont="1" applyBorder="1" applyAlignment="1" applyProtection="1">
      <alignment horizontal="center" vertical="center"/>
      <protection locked="0"/>
    </xf>
    <xf numFmtId="0" fontId="7" fillId="3" borderId="5" xfId="13" applyFont="1" applyFill="1" applyBorder="1" applyAlignment="1" applyProtection="1">
      <alignment vertical="center" wrapText="1"/>
      <protection locked="0"/>
    </xf>
    <xf numFmtId="0" fontId="7" fillId="3" borderId="3"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5" xfId="13" applyFont="1" applyFill="1" applyBorder="1" applyAlignment="1" applyProtection="1">
      <alignment horizontal="lef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9" applyFont="1" applyBorder="1" applyAlignment="1" applyProtection="1">
      <alignment horizontal="left" vertical="center" wrapText="1"/>
      <protection locked="0"/>
    </xf>
    <xf numFmtId="0" fontId="7" fillId="0" borderId="13" xfId="9" applyFont="1" applyBorder="1" applyAlignment="1" applyProtection="1">
      <alignment horizontal="center" vertical="center" wrapText="1"/>
      <protection locked="0"/>
    </xf>
    <xf numFmtId="0" fontId="8" fillId="3" borderId="3" xfId="13" applyFont="1" applyFill="1" applyBorder="1" applyAlignment="1" applyProtection="1">
      <alignment vertical="center" wrapText="1"/>
      <protection locked="0"/>
    </xf>
    <xf numFmtId="0" fontId="8" fillId="35" borderId="3" xfId="13" applyFont="1" applyFill="1" applyBorder="1" applyAlignment="1" applyProtection="1">
      <alignment vertical="center" wrapText="1"/>
      <protection locked="0"/>
    </xf>
    <xf numFmtId="0" fontId="7" fillId="0" borderId="3" xfId="13" applyFont="1" applyBorder="1" applyAlignment="1" applyProtection="1">
      <alignment vertical="center" wrapText="1"/>
      <protection locked="0"/>
    </xf>
    <xf numFmtId="0" fontId="8" fillId="35" borderId="17" xfId="13" applyFont="1" applyFill="1" applyBorder="1" applyAlignment="1" applyProtection="1">
      <alignment vertical="center" wrapText="1"/>
      <protection locked="0"/>
    </xf>
    <xf numFmtId="0" fontId="14" fillId="0" borderId="0" xfId="21410" applyFont="1" applyAlignment="1" applyProtection="1">
      <alignment horizontal="left" vertical="center"/>
      <protection locked="0"/>
    </xf>
    <xf numFmtId="0" fontId="14" fillId="35" borderId="11" xfId="0" applyFont="1" applyFill="1" applyBorder="1" applyAlignment="1">
      <alignment horizontal="center" vertical="center" wrapText="1"/>
    </xf>
    <xf numFmtId="0" fontId="14" fillId="35" borderId="12" xfId="0" applyFont="1" applyFill="1" applyBorder="1" applyAlignment="1">
      <alignment horizontal="center" vertical="center" wrapText="1"/>
    </xf>
    <xf numFmtId="0" fontId="14" fillId="35" borderId="102" xfId="0" applyFont="1" applyFill="1" applyBorder="1" applyAlignment="1">
      <alignment horizontal="left" vertical="center" wrapText="1"/>
    </xf>
    <xf numFmtId="0" fontId="14" fillId="35" borderId="85" xfId="0" applyFont="1" applyFill="1" applyBorder="1" applyAlignment="1">
      <alignment horizontal="left" vertical="center" wrapText="1"/>
    </xf>
    <xf numFmtId="0" fontId="14" fillId="35" borderId="100" xfId="0" applyFont="1" applyFill="1" applyBorder="1" applyAlignment="1">
      <alignment horizontal="left" vertical="center" wrapText="1"/>
    </xf>
    <xf numFmtId="0" fontId="15" fillId="0" borderId="85" xfId="0" applyFont="1" applyBorder="1" applyAlignment="1">
      <alignment horizontal="left" vertical="center" wrapText="1"/>
    </xf>
    <xf numFmtId="1" fontId="15" fillId="0" borderId="100" xfId="0" applyNumberFormat="1" applyFont="1" applyBorder="1" applyAlignment="1">
      <alignment horizontal="right" vertical="center" wrapText="1"/>
    </xf>
    <xf numFmtId="10" fontId="15" fillId="0" borderId="85" xfId="20961" applyNumberFormat="1" applyFont="1" applyFill="1" applyBorder="1" applyAlignment="1">
      <alignment horizontal="left" vertical="center" wrapText="1"/>
    </xf>
    <xf numFmtId="10" fontId="14" fillId="35" borderId="85" xfId="0" applyNumberFormat="1" applyFont="1" applyFill="1" applyBorder="1" applyAlignment="1">
      <alignment horizontal="left" vertical="center" wrapText="1"/>
    </xf>
    <xf numFmtId="1" fontId="14" fillId="35" borderId="100" xfId="0" applyNumberFormat="1" applyFont="1" applyFill="1" applyBorder="1" applyAlignment="1">
      <alignment horizontal="right" vertical="center" wrapText="1"/>
    </xf>
    <xf numFmtId="10" fontId="14" fillId="35" borderId="85" xfId="20961" applyNumberFormat="1" applyFont="1" applyFill="1" applyBorder="1" applyAlignment="1">
      <alignment horizontal="left" vertical="center" wrapText="1"/>
    </xf>
    <xf numFmtId="10" fontId="14" fillId="35" borderId="85" xfId="0" applyNumberFormat="1" applyFont="1" applyFill="1" applyBorder="1" applyAlignment="1">
      <alignment horizontal="center" vertical="center" wrapText="1"/>
    </xf>
    <xf numFmtId="1" fontId="14" fillId="35" borderId="100" xfId="0" applyNumberFormat="1" applyFont="1" applyFill="1" applyBorder="1" applyAlignment="1">
      <alignment horizontal="center" vertical="center" wrapText="1"/>
    </xf>
    <xf numFmtId="0" fontId="14" fillId="0" borderId="102" xfId="0" applyFont="1" applyBorder="1" applyAlignment="1">
      <alignment horizontal="left" vertical="center" wrapText="1"/>
    </xf>
    <xf numFmtId="49" fontId="8" fillId="0" borderId="16" xfId="5" applyNumberFormat="1" applyFont="1" applyBorder="1" applyAlignment="1" applyProtection="1">
      <alignment horizontal="left" vertical="center"/>
      <protection locked="0"/>
    </xf>
    <xf numFmtId="0" fontId="7" fillId="0" borderId="17" xfId="9" applyFont="1" applyBorder="1" applyAlignment="1" applyProtection="1">
      <alignment horizontal="left" vertical="center" wrapText="1"/>
      <protection locked="0"/>
    </xf>
    <xf numFmtId="0" fontId="14" fillId="0" borderId="0" xfId="0" applyFont="1" applyAlignment="1">
      <alignment horizontal="center" wrapText="1"/>
    </xf>
    <xf numFmtId="0" fontId="15" fillId="0" borderId="46" xfId="0" applyFont="1" applyBorder="1"/>
    <xf numFmtId="0" fontId="15" fillId="0" borderId="47" xfId="0" applyFont="1" applyBorder="1"/>
    <xf numFmtId="0" fontId="15" fillId="0" borderId="11" xfId="0" applyFont="1" applyBorder="1" applyAlignment="1">
      <alignment horizontal="center" vertical="center"/>
    </xf>
    <xf numFmtId="0" fontId="15" fillId="0" borderId="20" xfId="0" applyFont="1" applyBorder="1" applyAlignment="1">
      <alignment horizontal="center" vertical="center"/>
    </xf>
    <xf numFmtId="0" fontId="15" fillId="0" borderId="12" xfId="0" applyFont="1" applyBorder="1" applyAlignment="1">
      <alignment horizontal="center" vertical="center"/>
    </xf>
    <xf numFmtId="0" fontId="15" fillId="0" borderId="49" xfId="0" applyFont="1" applyBorder="1"/>
    <xf numFmtId="9" fontId="101" fillId="0" borderId="3" xfId="0" applyNumberFormat="1" applyFont="1" applyBorder="1" applyAlignment="1">
      <alignment horizontal="center" vertical="center"/>
    </xf>
    <xf numFmtId="0" fontId="15" fillId="0" borderId="13" xfId="0" applyFont="1" applyBorder="1" applyAlignment="1">
      <alignment vertical="center"/>
    </xf>
    <xf numFmtId="0" fontId="7" fillId="3" borderId="3" xfId="13" applyFont="1" applyFill="1" applyBorder="1" applyAlignment="1" applyProtection="1">
      <alignment horizontal="left" vertical="center"/>
      <protection locked="0"/>
    </xf>
    <xf numFmtId="0" fontId="7" fillId="3" borderId="16" xfId="9" applyFont="1" applyFill="1" applyBorder="1" applyAlignment="1" applyProtection="1">
      <alignment horizontal="left" vertical="center"/>
      <protection locked="0"/>
    </xf>
    <xf numFmtId="0" fontId="8" fillId="3" borderId="17" xfId="16" applyFont="1" applyFill="1" applyBorder="1" applyProtection="1">
      <protection locked="0"/>
    </xf>
    <xf numFmtId="0" fontId="15" fillId="0" borderId="10" xfId="0" applyFont="1" applyBorder="1"/>
    <xf numFmtId="0" fontId="15" fillId="0" borderId="12" xfId="0" applyFont="1" applyBorder="1"/>
    <xf numFmtId="0" fontId="15" fillId="0" borderId="14" xfId="0" applyFont="1" applyBorder="1" applyAlignment="1">
      <alignment horizontal="center" vertical="center"/>
    </xf>
    <xf numFmtId="165" fontId="7" fillId="0" borderId="13" xfId="1" applyNumberFormat="1" applyFont="1" applyFill="1" applyBorder="1" applyAlignment="1" applyProtection="1">
      <alignment horizontal="center" vertical="center" wrapText="1"/>
      <protection locked="0"/>
    </xf>
    <xf numFmtId="165" fontId="7" fillId="3" borderId="3" xfId="1" applyNumberFormat="1" applyFont="1" applyFill="1" applyBorder="1" applyAlignment="1" applyProtection="1">
      <alignment horizontal="center" vertical="center" wrapText="1"/>
      <protection locked="0"/>
    </xf>
    <xf numFmtId="0" fontId="7" fillId="0" borderId="3" xfId="13" applyFont="1" applyBorder="1" applyAlignment="1" applyProtection="1">
      <alignment horizontal="center" vertical="center" wrapText="1"/>
      <protection locked="0"/>
    </xf>
    <xf numFmtId="165" fontId="7" fillId="0" borderId="3" xfId="1" applyNumberFormat="1" applyFont="1" applyFill="1" applyBorder="1" applyAlignment="1" applyProtection="1">
      <alignment horizontal="center" vertical="center" wrapText="1"/>
      <protection locked="0"/>
    </xf>
    <xf numFmtId="165" fontId="7" fillId="0" borderId="14" xfId="1" applyNumberFormat="1" applyFont="1" applyFill="1" applyBorder="1" applyAlignment="1" applyProtection="1">
      <alignment horizontal="center" vertical="center" wrapText="1"/>
      <protection locked="0"/>
    </xf>
    <xf numFmtId="165" fontId="7" fillId="3" borderId="13" xfId="1" applyNumberFormat="1" applyFont="1" applyFill="1" applyBorder="1" applyAlignment="1" applyProtection="1">
      <alignment horizontal="center" vertical="center" wrapText="1"/>
      <protection locked="0"/>
    </xf>
    <xf numFmtId="165" fontId="7" fillId="3" borderId="14" xfId="1" applyNumberFormat="1" applyFont="1" applyFill="1" applyBorder="1" applyAlignment="1" applyProtection="1">
      <alignment horizontal="center" vertical="center" wrapText="1"/>
      <protection locked="0"/>
    </xf>
    <xf numFmtId="0" fontId="7" fillId="3" borderId="13" xfId="5" applyFont="1" applyFill="1" applyBorder="1" applyAlignment="1" applyProtection="1">
      <alignment horizontal="right" vertical="center"/>
      <protection locked="0"/>
    </xf>
    <xf numFmtId="0" fontId="8" fillId="3" borderId="18" xfId="16" applyFont="1" applyFill="1" applyBorder="1" applyProtection="1">
      <protection locked="0"/>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11" xfId="0" applyFont="1" applyBorder="1"/>
    <xf numFmtId="0" fontId="15" fillId="0" borderId="11" xfId="0" applyFont="1" applyBorder="1" applyAlignment="1">
      <alignment wrapText="1"/>
    </xf>
    <xf numFmtId="0" fontId="15" fillId="0" borderId="20" xfId="0" applyFont="1" applyBorder="1" applyAlignment="1">
      <alignment wrapText="1"/>
    </xf>
    <xf numFmtId="0" fontId="15" fillId="0" borderId="12" xfId="0" applyFont="1" applyBorder="1" applyAlignment="1">
      <alignment wrapText="1"/>
    </xf>
    <xf numFmtId="0" fontId="15" fillId="0" borderId="5" xfId="0" applyFont="1" applyBorder="1"/>
    <xf numFmtId="0" fontId="15" fillId="0" borderId="3" xfId="0" applyFont="1" applyBorder="1" applyAlignment="1">
      <alignment horizontal="center" vertical="center" wrapText="1"/>
    </xf>
    <xf numFmtId="0" fontId="15" fillId="0" borderId="13" xfId="0" applyFont="1" applyBorder="1"/>
    <xf numFmtId="9" fontId="15" fillId="0" borderId="14" xfId="20961" applyFont="1" applyBorder="1"/>
    <xf numFmtId="0" fontId="15" fillId="0" borderId="16" xfId="0" applyFont="1" applyBorder="1"/>
    <xf numFmtId="0" fontId="14" fillId="0" borderId="17" xfId="0" applyFont="1" applyBorder="1"/>
    <xf numFmtId="0" fontId="13" fillId="3" borderId="98" xfId="0" applyFont="1" applyFill="1" applyBorder="1" applyAlignment="1">
      <alignment horizontal="left"/>
    </xf>
    <xf numFmtId="0" fontId="13" fillId="3" borderId="99" xfId="0" applyFont="1" applyFill="1" applyBorder="1" applyAlignment="1">
      <alignment horizontal="left"/>
    </xf>
    <xf numFmtId="0" fontId="15" fillId="0" borderId="85" xfId="0" applyFont="1" applyBorder="1" applyAlignment="1">
      <alignment horizontal="center" vertical="center" wrapText="1"/>
    </xf>
    <xf numFmtId="0" fontId="15" fillId="0" borderId="100" xfId="0" applyFont="1" applyBorder="1" applyAlignment="1">
      <alignment horizontal="center" vertical="center" wrapText="1"/>
    </xf>
    <xf numFmtId="0" fontId="14" fillId="3" borderId="101" xfId="0" applyFont="1" applyFill="1" applyBorder="1" applyAlignment="1">
      <alignment vertical="center"/>
    </xf>
    <xf numFmtId="0" fontId="15" fillId="3" borderId="83" xfId="0" applyFont="1" applyFill="1" applyBorder="1" applyAlignment="1">
      <alignment vertical="center"/>
    </xf>
    <xf numFmtId="0" fontId="15" fillId="3" borderId="15" xfId="0" applyFont="1" applyFill="1" applyBorder="1" applyAlignment="1">
      <alignment vertical="center"/>
    </xf>
    <xf numFmtId="0" fontId="15" fillId="0" borderId="55" xfId="0" applyFont="1" applyBorder="1" applyAlignment="1">
      <alignment horizontal="center" vertical="center"/>
    </xf>
    <xf numFmtId="0" fontId="15" fillId="0" borderId="5" xfId="0" applyFont="1" applyBorder="1" applyAlignment="1">
      <alignment vertical="center"/>
    </xf>
    <xf numFmtId="0" fontId="15" fillId="0" borderId="102" xfId="0" applyFont="1" applyBorder="1" applyAlignment="1">
      <alignment horizontal="center" vertical="center"/>
    </xf>
    <xf numFmtId="0" fontId="15" fillId="0" borderId="85" xfId="0" applyFont="1" applyBorder="1" applyAlignment="1">
      <alignment vertical="center"/>
    </xf>
    <xf numFmtId="0" fontId="14" fillId="0" borderId="85" xfId="0" applyFont="1" applyBorder="1" applyAlignment="1">
      <alignment vertical="center"/>
    </xf>
    <xf numFmtId="0" fontId="15" fillId="0" borderId="16" xfId="0" applyFont="1" applyBorder="1" applyAlignment="1">
      <alignment horizontal="center" vertical="center"/>
    </xf>
    <xf numFmtId="0" fontId="14" fillId="0" borderId="17" xfId="0" applyFont="1" applyBorder="1" applyAlignment="1">
      <alignment vertical="center"/>
    </xf>
    <xf numFmtId="0" fontId="15" fillId="3" borderId="49" xfId="0" applyFont="1" applyFill="1" applyBorder="1" applyAlignment="1">
      <alignment horizontal="center" vertical="center"/>
    </xf>
    <xf numFmtId="0" fontId="15" fillId="3" borderId="0" xfId="0" applyFont="1" applyFill="1" applyAlignment="1">
      <alignment vertical="center"/>
    </xf>
    <xf numFmtId="0" fontId="15" fillId="0" borderId="10" xfId="0" applyFont="1" applyBorder="1" applyAlignment="1">
      <alignment horizontal="center" vertical="center"/>
    </xf>
    <xf numFmtId="0" fontId="15" fillId="0" borderId="11" xfId="0" applyFont="1" applyBorder="1" applyAlignment="1">
      <alignment vertical="center"/>
    </xf>
    <xf numFmtId="169" fontId="7" fillId="36" borderId="47" xfId="20" applyFont="1" applyBorder="1"/>
    <xf numFmtId="0" fontId="15" fillId="0" borderId="93" xfId="0" applyFont="1" applyBorder="1" applyAlignment="1">
      <alignment horizontal="center" vertical="center"/>
    </xf>
    <xf numFmtId="0" fontId="15" fillId="0" borderId="80" xfId="0" applyFont="1" applyBorder="1" applyAlignment="1">
      <alignment vertical="center"/>
    </xf>
    <xf numFmtId="169" fontId="7" fillId="36" borderId="19" xfId="20" applyFont="1" applyBorder="1"/>
    <xf numFmtId="169" fontId="7" fillId="36" borderId="97" xfId="20" applyFont="1" applyBorder="1"/>
    <xf numFmtId="169" fontId="7" fillId="36" borderId="87" xfId="20" applyFont="1" applyBorder="1"/>
    <xf numFmtId="0" fontId="15" fillId="0" borderId="95" xfId="0" applyFont="1" applyBorder="1" applyAlignment="1">
      <alignment horizontal="center" vertical="center"/>
    </xf>
    <xf numFmtId="0" fontId="15" fillId="0" borderId="82" xfId="0" applyFont="1" applyBorder="1" applyAlignment="1">
      <alignment vertical="center"/>
    </xf>
    <xf numFmtId="169" fontId="7" fillId="36" borderId="23" xfId="20" applyFont="1" applyBorder="1"/>
    <xf numFmtId="0" fontId="15" fillId="0" borderId="0" xfId="0" applyFont="1" applyAlignment="1">
      <alignment vertical="top"/>
    </xf>
    <xf numFmtId="0" fontId="15" fillId="0" borderId="0" xfId="0" applyFont="1" applyAlignment="1">
      <alignment vertical="top" wrapText="1"/>
    </xf>
    <xf numFmtId="0" fontId="120" fillId="0" borderId="129" xfId="21416" applyFont="1" applyBorder="1" applyAlignment="1" applyProtection="1">
      <alignment horizontal="center" vertical="center" wrapText="1"/>
      <protection locked="0"/>
    </xf>
    <xf numFmtId="3" fontId="120" fillId="3" borderId="129" xfId="1" applyNumberFormat="1" applyFont="1" applyFill="1" applyBorder="1" applyAlignment="1" applyProtection="1">
      <alignment horizontal="center" vertical="center" wrapText="1"/>
      <protection locked="0"/>
    </xf>
    <xf numFmtId="9" fontId="120" fillId="3" borderId="129" xfId="15" applyNumberFormat="1" applyFont="1" applyFill="1" applyBorder="1" applyAlignment="1" applyProtection="1">
      <alignment horizontal="center" vertical="center" wrapText="1"/>
      <protection locked="0"/>
    </xf>
    <xf numFmtId="0" fontId="120" fillId="3" borderId="129" xfId="21416" applyFont="1" applyFill="1" applyBorder="1" applyAlignment="1" applyProtection="1">
      <alignment horizontal="center" vertical="center" wrapText="1"/>
      <protection locked="0"/>
    </xf>
    <xf numFmtId="0" fontId="120" fillId="3" borderId="129" xfId="21416" applyFont="1" applyFill="1" applyBorder="1" applyAlignment="1" applyProtection="1">
      <alignment horizontal="left" vertical="center"/>
      <protection locked="0"/>
    </xf>
    <xf numFmtId="0" fontId="120" fillId="3" borderId="129" xfId="5" applyFont="1" applyFill="1" applyBorder="1" applyProtection="1">
      <protection locked="0"/>
    </xf>
    <xf numFmtId="0" fontId="120" fillId="0" borderId="129" xfId="21416" applyFont="1" applyBorder="1" applyAlignment="1" applyProtection="1">
      <alignment horizontal="left" vertical="center"/>
      <protection locked="0"/>
    </xf>
    <xf numFmtId="0" fontId="120" fillId="0" borderId="0" xfId="21415" applyFont="1" applyAlignment="1" applyProtection="1">
      <alignment vertical="center"/>
      <protection locked="0"/>
    </xf>
    <xf numFmtId="0" fontId="123" fillId="0" borderId="0" xfId="0" applyFont="1" applyAlignment="1">
      <alignment wrapText="1"/>
    </xf>
    <xf numFmtId="0" fontId="120" fillId="0" borderId="129" xfId="21416" applyFont="1" applyBorder="1" applyAlignment="1" applyProtection="1">
      <alignment horizontal="center" vertical="top" wrapText="1"/>
      <protection locked="0"/>
    </xf>
    <xf numFmtId="0" fontId="93" fillId="3" borderId="129" xfId="21416" applyFont="1" applyFill="1" applyBorder="1" applyAlignment="1" applyProtection="1">
      <alignment wrapText="1"/>
      <protection locked="0"/>
    </xf>
    <xf numFmtId="0" fontId="128" fillId="3" borderId="129" xfId="21416" applyFont="1" applyFill="1" applyBorder="1" applyAlignment="1" applyProtection="1">
      <alignment horizontal="right" wrapText="1"/>
      <protection locked="0"/>
    </xf>
    <xf numFmtId="165" fontId="8" fillId="76" borderId="84" xfId="948" applyNumberFormat="1" applyFont="1" applyFill="1" applyBorder="1" applyAlignment="1" applyProtection="1">
      <alignment horizontal="right" vertical="center"/>
      <protection locked="0"/>
    </xf>
    <xf numFmtId="0" fontId="15" fillId="3" borderId="78" xfId="0" applyFont="1" applyFill="1" applyBorder="1" applyAlignment="1">
      <alignment horizontal="center" vertical="center" wrapText="1"/>
    </xf>
    <xf numFmtId="165" fontId="15" fillId="0" borderId="85" xfId="7" applyNumberFormat="1" applyFont="1" applyBorder="1" applyAlignment="1">
      <alignment vertical="center"/>
    </xf>
    <xf numFmtId="165" fontId="15" fillId="0" borderId="85" xfId="7" applyNumberFormat="1" applyFont="1" applyFill="1" applyBorder="1" applyAlignment="1">
      <alignment vertical="center"/>
    </xf>
    <xf numFmtId="0" fontId="100" fillId="3" borderId="123" xfId="13" applyFont="1" applyFill="1" applyBorder="1" applyAlignment="1" applyProtection="1">
      <alignment horizontal="left" vertical="center" wrapText="1"/>
      <protection locked="0"/>
    </xf>
    <xf numFmtId="0" fontId="100" fillId="0" borderId="123" xfId="13" applyFont="1" applyBorder="1" applyAlignment="1" applyProtection="1">
      <alignment horizontal="left" vertical="center" wrapText="1"/>
      <protection locked="0"/>
    </xf>
    <xf numFmtId="0" fontId="131" fillId="0" borderId="123" xfId="13" applyFont="1" applyBorder="1" applyAlignment="1" applyProtection="1">
      <alignment horizontal="left" vertical="center" wrapText="1"/>
      <protection locked="0"/>
    </xf>
    <xf numFmtId="49" fontId="100" fillId="3" borderId="129" xfId="5" applyNumberFormat="1" applyFont="1" applyFill="1" applyBorder="1" applyAlignment="1" applyProtection="1">
      <alignment horizontal="right" vertical="center" wrapText="1"/>
      <protection locked="0"/>
    </xf>
    <xf numFmtId="49" fontId="100" fillId="0" borderId="129" xfId="5" applyNumberFormat="1" applyFont="1" applyBorder="1" applyAlignment="1" applyProtection="1">
      <alignment horizontal="right" vertical="center" wrapText="1"/>
      <protection locked="0"/>
    </xf>
    <xf numFmtId="49" fontId="103" fillId="0" borderId="129" xfId="5" applyNumberFormat="1" applyFont="1" applyBorder="1" applyAlignment="1" applyProtection="1">
      <alignment horizontal="right" vertical="center" wrapText="1"/>
      <protection locked="0"/>
    </xf>
    <xf numFmtId="0" fontId="15" fillId="0" borderId="3" xfId="0" applyFont="1" applyBorder="1" applyAlignment="1">
      <alignment vertical="center"/>
    </xf>
    <xf numFmtId="0" fontId="0" fillId="0" borderId="0" xfId="0" applyAlignment="1">
      <alignment vertical="center"/>
    </xf>
    <xf numFmtId="0" fontId="7" fillId="3" borderId="3" xfId="20960" applyFont="1" applyFill="1" applyBorder="1" applyAlignment="1">
      <alignment horizontal="right" vertical="center"/>
    </xf>
    <xf numFmtId="0" fontId="7" fillId="3" borderId="3" xfId="20960" applyFont="1" applyFill="1" applyBorder="1" applyAlignment="1">
      <alignment horizontal="left" vertical="center" wrapText="1"/>
    </xf>
    <xf numFmtId="0" fontId="120" fillId="0" borderId="3" xfId="0" applyFont="1" applyBorder="1" applyAlignment="1">
      <alignment vertical="center"/>
    </xf>
    <xf numFmtId="0" fontId="1" fillId="0" borderId="0" xfId="0" applyFont="1" applyAlignment="1">
      <alignment vertical="center"/>
    </xf>
    <xf numFmtId="0" fontId="7" fillId="0" borderId="3" xfId="20960" applyFont="1" applyBorder="1" applyAlignment="1">
      <alignment horizontal="left" vertical="center" wrapText="1"/>
    </xf>
    <xf numFmtId="0" fontId="7" fillId="3" borderId="2" xfId="20960" applyFont="1" applyFill="1" applyBorder="1" applyAlignment="1">
      <alignment horizontal="right" vertical="center"/>
    </xf>
    <xf numFmtId="0" fontId="7" fillId="0" borderId="2" xfId="20960" applyFont="1" applyBorder="1" applyAlignment="1">
      <alignment horizontal="left" vertical="center" wrapText="1"/>
    </xf>
    <xf numFmtId="0" fontId="94" fillId="0" borderId="0" xfId="0" applyFont="1" applyAlignment="1">
      <alignment vertical="center" wrapText="1"/>
    </xf>
    <xf numFmtId="0" fontId="7" fillId="3" borderId="85" xfId="20960" applyFont="1" applyFill="1" applyBorder="1" applyAlignment="1">
      <alignment vertical="center"/>
    </xf>
    <xf numFmtId="0" fontId="122" fillId="0" borderId="85" xfId="17" applyFont="1" applyFill="1" applyBorder="1" applyAlignment="1" applyProtection="1">
      <alignment vertical="center"/>
    </xf>
    <xf numFmtId="0" fontId="117" fillId="0" borderId="0" xfId="0" applyFont="1" applyAlignment="1">
      <alignment vertical="center"/>
    </xf>
    <xf numFmtId="0" fontId="15" fillId="0" borderId="129" xfId="0" applyFont="1" applyBorder="1" applyAlignment="1">
      <alignment vertical="center"/>
    </xf>
    <xf numFmtId="0" fontId="9" fillId="0" borderId="0" xfId="17" applyAlignment="1" applyProtection="1">
      <alignment vertical="center"/>
    </xf>
    <xf numFmtId="0" fontId="123" fillId="0" borderId="0" xfId="0" applyFont="1" applyAlignment="1">
      <alignment vertical="center"/>
    </xf>
    <xf numFmtId="0" fontId="9" fillId="0" borderId="3" xfId="17" applyBorder="1" applyAlignment="1" applyProtection="1">
      <alignment vertical="center"/>
    </xf>
    <xf numFmtId="0" fontId="7" fillId="0" borderId="0" xfId="11" applyFont="1" applyAlignment="1">
      <alignment vertical="center"/>
    </xf>
    <xf numFmtId="0" fontId="7" fillId="0" borderId="0" xfId="0" applyFont="1" applyAlignment="1">
      <alignment vertical="center"/>
    </xf>
    <xf numFmtId="0" fontId="8" fillId="0" borderId="0" xfId="11" applyFont="1" applyAlignment="1">
      <alignment vertical="center"/>
    </xf>
    <xf numFmtId="14" fontId="8" fillId="0" borderId="0" xfId="0" applyNumberFormat="1" applyFont="1" applyAlignment="1">
      <alignment horizontal="left" vertical="center"/>
    </xf>
    <xf numFmtId="0" fontId="8" fillId="0" borderId="0" xfId="7" applyNumberFormat="1" applyFont="1" applyAlignment="1">
      <alignment horizontal="left" vertical="center"/>
    </xf>
    <xf numFmtId="0" fontId="3" fillId="0" borderId="0" xfId="0" applyFont="1" applyAlignment="1">
      <alignment vertical="center"/>
    </xf>
    <xf numFmtId="0" fontId="132" fillId="0" borderId="129" xfId="0" applyFont="1" applyBorder="1" applyAlignment="1">
      <alignment horizontal="justify" vertical="center" wrapText="1"/>
    </xf>
    <xf numFmtId="165" fontId="15" fillId="0" borderId="123" xfId="7" applyNumberFormat="1" applyFont="1" applyBorder="1" applyAlignment="1">
      <alignment vertical="center"/>
    </xf>
    <xf numFmtId="165" fontId="15" fillId="35" borderId="123" xfId="7" applyNumberFormat="1" applyFont="1" applyFill="1" applyBorder="1" applyAlignment="1">
      <alignment vertical="center"/>
    </xf>
    <xf numFmtId="0" fontId="7" fillId="0" borderId="129" xfId="0" applyFont="1" applyBorder="1" applyAlignment="1">
      <alignment horizontal="left" vertical="center" wrapText="1"/>
    </xf>
    <xf numFmtId="0" fontId="8" fillId="0" borderId="129" xfId="0" applyFont="1" applyBorder="1" applyAlignment="1">
      <alignment horizontal="justify" vertical="center" wrapText="1"/>
    </xf>
    <xf numFmtId="0" fontId="132" fillId="3" borderId="129" xfId="0" applyFont="1" applyFill="1" applyBorder="1" applyAlignment="1">
      <alignment horizontal="justify" vertical="center" wrapText="1"/>
    </xf>
    <xf numFmtId="0" fontId="133" fillId="0" borderId="129" xfId="0" applyFont="1" applyBorder="1" applyAlignment="1">
      <alignment horizontal="left" vertical="center" wrapText="1"/>
    </xf>
    <xf numFmtId="0" fontId="132" fillId="0" borderId="129" xfId="21414" applyFont="1" applyBorder="1" applyAlignment="1">
      <alignment horizontal="justify" vertical="center" wrapText="1"/>
    </xf>
    <xf numFmtId="0" fontId="132" fillId="0" borderId="129" xfId="0" applyFont="1" applyBorder="1" applyAlignment="1">
      <alignment horizontal="left" vertical="center" wrapText="1"/>
    </xf>
    <xf numFmtId="0" fontId="8" fillId="0" borderId="129" xfId="0" applyFont="1" applyBorder="1" applyAlignment="1">
      <alignment vertical="center" wrapText="1"/>
    </xf>
    <xf numFmtId="0" fontId="132" fillId="0" borderId="129" xfId="0" applyFont="1" applyBorder="1" applyAlignment="1">
      <alignment vertical="center" wrapText="1"/>
    </xf>
    <xf numFmtId="0" fontId="132" fillId="0" borderId="129" xfId="21414" applyFont="1" applyBorder="1" applyAlignment="1">
      <alignment vertical="center" wrapText="1"/>
    </xf>
    <xf numFmtId="165" fontId="15" fillId="0" borderId="129" xfId="7" applyNumberFormat="1" applyFont="1" applyBorder="1" applyAlignment="1">
      <alignment vertical="center"/>
    </xf>
    <xf numFmtId="0" fontId="15" fillId="0" borderId="129" xfId="0" applyFont="1" applyBorder="1" applyAlignment="1">
      <alignment horizontal="center" vertical="center"/>
    </xf>
    <xf numFmtId="0" fontId="8" fillId="0" borderId="129" xfId="0" applyFont="1" applyBorder="1" applyAlignment="1">
      <alignment horizontal="center" vertical="center"/>
    </xf>
    <xf numFmtId="0" fontId="7" fillId="0" borderId="129" xfId="0" applyFont="1" applyBorder="1" applyAlignment="1">
      <alignment horizontal="center" vertical="center" wrapText="1"/>
    </xf>
    <xf numFmtId="165" fontId="15" fillId="35" borderId="129" xfId="7" applyNumberFormat="1" applyFont="1" applyFill="1" applyBorder="1" applyAlignment="1">
      <alignment vertical="center"/>
    </xf>
    <xf numFmtId="0" fontId="7" fillId="0" borderId="123" xfId="0" applyFont="1" applyBorder="1" applyAlignment="1">
      <alignment horizontal="center" vertical="center"/>
    </xf>
    <xf numFmtId="0" fontId="7" fillId="0" borderId="129" xfId="21414" applyFont="1" applyBorder="1" applyAlignment="1">
      <alignment horizontal="left" vertical="center" wrapText="1"/>
    </xf>
    <xf numFmtId="0" fontId="132" fillId="3" borderId="129" xfId="21414" applyFont="1" applyFill="1" applyBorder="1" applyAlignment="1">
      <alignment horizontal="left" vertical="center" wrapText="1"/>
    </xf>
    <xf numFmtId="0" fontId="7" fillId="3" borderId="129" xfId="21414" applyFont="1" applyFill="1" applyBorder="1" applyAlignment="1">
      <alignment horizontal="left" vertical="center" wrapText="1"/>
    </xf>
    <xf numFmtId="0" fontId="8" fillId="0" borderId="129" xfId="0" applyFont="1" applyBorder="1" applyAlignment="1">
      <alignment horizontal="left" vertical="center" wrapText="1"/>
    </xf>
    <xf numFmtId="0" fontId="133" fillId="3" borderId="129" xfId="0" applyFont="1" applyFill="1" applyBorder="1" applyAlignment="1">
      <alignment horizontal="left" vertical="center" wrapText="1"/>
    </xf>
    <xf numFmtId="0" fontId="132" fillId="3" borderId="129" xfId="0" applyFont="1" applyFill="1" applyBorder="1" applyAlignment="1">
      <alignment horizontal="left" vertical="center" wrapText="1"/>
    </xf>
    <xf numFmtId="0" fontId="133" fillId="0" borderId="129" xfId="21414" applyFont="1" applyBorder="1" applyAlignment="1">
      <alignment horizontal="left" vertical="center" wrapText="1"/>
    </xf>
    <xf numFmtId="0" fontId="132" fillId="0" borderId="129" xfId="21414" applyFont="1" applyBorder="1" applyAlignment="1">
      <alignment horizontal="left" vertical="center" wrapText="1"/>
    </xf>
    <xf numFmtId="0" fontId="132" fillId="0" borderId="85" xfId="21414" applyFont="1" applyBorder="1" applyAlignment="1">
      <alignment horizontal="center" vertical="center" wrapText="1"/>
    </xf>
    <xf numFmtId="0" fontId="7" fillId="3" borderId="129" xfId="0" applyFont="1" applyFill="1" applyBorder="1" applyAlignment="1">
      <alignment horizontal="left" vertical="center" wrapText="1"/>
    </xf>
    <xf numFmtId="0" fontId="132" fillId="0" borderId="129" xfId="21414" applyFont="1" applyBorder="1" applyAlignment="1">
      <alignment horizontal="center" vertical="center" wrapText="1"/>
    </xf>
    <xf numFmtId="0" fontId="134" fillId="0" borderId="129" xfId="0" applyFont="1" applyBorder="1" applyAlignment="1">
      <alignment horizontal="left" vertical="center"/>
    </xf>
    <xf numFmtId="0" fontId="15" fillId="0" borderId="0" xfId="0" applyFont="1" applyAlignment="1">
      <alignment horizontal="left" vertical="center"/>
    </xf>
    <xf numFmtId="165" fontId="135" fillId="0" borderId="0" xfId="0" applyNumberFormat="1" applyFont="1" applyAlignment="1">
      <alignment vertical="center"/>
    </xf>
    <xf numFmtId="0" fontId="7" fillId="0" borderId="129" xfId="0" applyFont="1" applyBorder="1" applyAlignment="1">
      <alignment horizontal="center" vertical="center"/>
    </xf>
    <xf numFmtId="0" fontId="8" fillId="3" borderId="129" xfId="21414" applyFont="1" applyFill="1" applyBorder="1" applyAlignment="1">
      <alignment horizontal="left" vertical="center" wrapText="1"/>
    </xf>
    <xf numFmtId="0" fontId="8" fillId="0" borderId="123" xfId="0" applyFont="1" applyBorder="1" applyAlignment="1">
      <alignment vertical="center" wrapText="1"/>
    </xf>
    <xf numFmtId="165" fontId="7" fillId="0" borderId="123" xfId="7" applyNumberFormat="1" applyFont="1" applyBorder="1" applyAlignment="1">
      <alignment horizontal="right" vertical="center"/>
    </xf>
    <xf numFmtId="165" fontId="7" fillId="35" borderId="123" xfId="7" applyNumberFormat="1" applyFont="1" applyFill="1" applyBorder="1" applyAlignment="1">
      <alignment horizontal="right" vertical="center"/>
    </xf>
    <xf numFmtId="165" fontId="7" fillId="35" borderId="100" xfId="7" applyNumberFormat="1" applyFont="1" applyFill="1" applyBorder="1" applyAlignment="1">
      <alignment horizontal="right" vertical="center"/>
    </xf>
    <xf numFmtId="0" fontId="7" fillId="0" borderId="123" xfId="0" applyFont="1" applyBorder="1" applyAlignment="1">
      <alignment horizontal="left" vertical="center" wrapText="1"/>
    </xf>
    <xf numFmtId="0" fontId="8" fillId="0" borderId="123" xfId="0" applyFont="1" applyBorder="1" applyAlignment="1">
      <alignment vertical="center"/>
    </xf>
    <xf numFmtId="0" fontId="7" fillId="0" borderId="123" xfId="0" applyFont="1" applyBorder="1" applyAlignment="1" applyProtection="1">
      <alignment horizontal="left" vertical="center"/>
      <protection locked="0"/>
    </xf>
    <xf numFmtId="0" fontId="12" fillId="0" borderId="123" xfId="0" applyFont="1" applyBorder="1" applyAlignment="1" applyProtection="1">
      <alignment horizontal="left" vertical="center"/>
      <protection locked="0"/>
    </xf>
    <xf numFmtId="165" fontId="7" fillId="0" borderId="129" xfId="7" applyNumberFormat="1" applyFont="1" applyBorder="1" applyAlignment="1">
      <alignment horizontal="right" vertical="center"/>
    </xf>
    <xf numFmtId="0" fontId="120" fillId="0" borderId="0" xfId="0" applyFont="1" applyAlignment="1">
      <alignment horizontal="center" vertical="center"/>
    </xf>
    <xf numFmtId="0" fontId="120" fillId="0" borderId="0" xfId="0" applyFont="1" applyAlignment="1">
      <alignment vertical="center"/>
    </xf>
    <xf numFmtId="193" fontId="7" fillId="0" borderId="0" xfId="0" applyNumberFormat="1" applyFont="1" applyAlignment="1">
      <alignment horizontal="right" vertical="center"/>
    </xf>
    <xf numFmtId="165" fontId="15" fillId="35" borderId="129" xfId="7" applyNumberFormat="1" applyFont="1" applyFill="1" applyBorder="1" applyAlignment="1">
      <alignment vertical="center" wrapText="1"/>
    </xf>
    <xf numFmtId="165" fontId="15" fillId="35" borderId="15" xfId="7" applyNumberFormat="1" applyFont="1" applyFill="1" applyBorder="1" applyAlignment="1">
      <alignment vertical="center" wrapText="1"/>
    </xf>
    <xf numFmtId="165" fontId="15" fillId="0" borderId="129" xfId="7" applyNumberFormat="1" applyFont="1" applyBorder="1" applyAlignment="1">
      <alignment vertical="center" wrapText="1"/>
    </xf>
    <xf numFmtId="165" fontId="15" fillId="0" borderId="15" xfId="7" applyNumberFormat="1" applyFont="1" applyBorder="1" applyAlignment="1">
      <alignment vertical="center" wrapText="1"/>
    </xf>
    <xf numFmtId="165" fontId="15" fillId="35" borderId="136" xfId="7" applyNumberFormat="1" applyFont="1" applyFill="1" applyBorder="1" applyAlignment="1">
      <alignment vertical="center" wrapText="1"/>
    </xf>
    <xf numFmtId="165" fontId="120" fillId="80" borderId="129" xfId="7" applyNumberFormat="1" applyFont="1" applyFill="1" applyBorder="1"/>
    <xf numFmtId="0" fontId="93" fillId="0" borderId="0" xfId="21415" applyFont="1" applyAlignment="1" applyProtection="1">
      <alignment vertical="center"/>
      <protection locked="0"/>
    </xf>
    <xf numFmtId="0" fontId="120" fillId="0" borderId="129" xfId="5" applyFont="1" applyBorder="1" applyAlignment="1" applyProtection="1">
      <alignment vertical="center" wrapText="1"/>
      <protection locked="0"/>
    </xf>
    <xf numFmtId="0" fontId="114" fillId="0" borderId="0" xfId="0" applyFont="1" applyAlignment="1">
      <alignment vertical="center"/>
    </xf>
    <xf numFmtId="0" fontId="10" fillId="0" borderId="0" xfId="0" applyFont="1" applyAlignment="1">
      <alignment vertical="center"/>
    </xf>
    <xf numFmtId="0" fontId="93" fillId="3" borderId="129" xfId="21416" applyFont="1" applyFill="1" applyBorder="1" applyAlignment="1" applyProtection="1">
      <alignment vertical="center"/>
      <protection locked="0"/>
    </xf>
    <xf numFmtId="3" fontId="120" fillId="80" borderId="129" xfId="5" applyNumberFormat="1" applyFont="1" applyFill="1" applyBorder="1" applyAlignment="1">
      <alignment vertical="center"/>
    </xf>
    <xf numFmtId="0" fontId="129" fillId="3" borderId="129" xfId="21416" applyFont="1" applyFill="1" applyBorder="1" applyAlignment="1" applyProtection="1">
      <alignment horizontal="right" vertical="center"/>
      <protection locked="0"/>
    </xf>
    <xf numFmtId="165" fontId="120" fillId="80" borderId="129" xfId="7" applyNumberFormat="1" applyFont="1" applyFill="1" applyBorder="1" applyAlignment="1">
      <alignment vertical="center"/>
    </xf>
    <xf numFmtId="194" fontId="120" fillId="80" borderId="129" xfId="5" applyNumberFormat="1" applyFont="1" applyFill="1" applyBorder="1" applyAlignment="1" applyProtection="1">
      <alignment vertical="center"/>
      <protection locked="0"/>
    </xf>
    <xf numFmtId="165" fontId="120" fillId="80" borderId="129" xfId="7" applyNumberFormat="1" applyFont="1" applyFill="1" applyBorder="1" applyAlignment="1" applyProtection="1">
      <alignment vertical="center"/>
    </xf>
    <xf numFmtId="165" fontId="120" fillId="3" borderId="129" xfId="7" applyNumberFormat="1" applyFont="1" applyFill="1" applyBorder="1" applyAlignment="1" applyProtection="1">
      <alignment vertical="center"/>
      <protection locked="0"/>
    </xf>
    <xf numFmtId="0" fontId="128" fillId="3" borderId="129" xfId="21416" applyFont="1" applyFill="1" applyBorder="1" applyAlignment="1" applyProtection="1">
      <alignment horizontal="right" vertical="center"/>
      <protection locked="0"/>
    </xf>
    <xf numFmtId="0" fontId="93" fillId="3" borderId="129" xfId="16" applyFont="1" applyFill="1" applyBorder="1" applyAlignment="1" applyProtection="1">
      <alignment vertical="center"/>
      <protection locked="0"/>
    </xf>
    <xf numFmtId="165" fontId="120" fillId="0" borderId="129" xfId="7" applyNumberFormat="1" applyFont="1" applyBorder="1"/>
    <xf numFmtId="165" fontId="15" fillId="0" borderId="86" xfId="7" applyNumberFormat="1" applyFont="1" applyBorder="1" applyAlignment="1">
      <alignment vertical="center"/>
    </xf>
    <xf numFmtId="165" fontId="15" fillId="0" borderId="100" xfId="7" applyNumberFormat="1" applyFont="1" applyBorder="1" applyAlignment="1">
      <alignment vertical="center"/>
    </xf>
    <xf numFmtId="165" fontId="15" fillId="3" borderId="83" xfId="7" applyNumberFormat="1" applyFont="1" applyFill="1" applyBorder="1" applyAlignment="1">
      <alignment vertical="center"/>
    </xf>
    <xf numFmtId="165" fontId="15" fillId="3" borderId="15" xfId="7" applyNumberFormat="1" applyFont="1" applyFill="1" applyBorder="1" applyAlignment="1">
      <alignment vertical="center"/>
    </xf>
    <xf numFmtId="165" fontId="14" fillId="0" borderId="85" xfId="7" applyNumberFormat="1" applyFont="1" applyBorder="1" applyAlignment="1">
      <alignment vertical="center"/>
    </xf>
    <xf numFmtId="165" fontId="14" fillId="0" borderId="86" xfId="7" applyNumberFormat="1" applyFont="1" applyBorder="1" applyAlignment="1">
      <alignment vertical="center"/>
    </xf>
    <xf numFmtId="165" fontId="14" fillId="0" borderId="138" xfId="7" applyNumberFormat="1" applyFont="1" applyBorder="1" applyAlignment="1">
      <alignment vertical="center"/>
    </xf>
    <xf numFmtId="165" fontId="14" fillId="0" borderId="17" xfId="7" applyNumberFormat="1" applyFont="1" applyBorder="1" applyAlignment="1">
      <alignment vertical="center"/>
    </xf>
    <xf numFmtId="165" fontId="14" fillId="0" borderId="19" xfId="7" applyNumberFormat="1" applyFont="1" applyBorder="1" applyAlignment="1">
      <alignment vertical="center"/>
    </xf>
    <xf numFmtId="165" fontId="14" fillId="0" borderId="18" xfId="7" applyNumberFormat="1" applyFont="1" applyBorder="1" applyAlignment="1">
      <alignment vertical="center"/>
    </xf>
    <xf numFmtId="165" fontId="14" fillId="0" borderId="20" xfId="7" applyNumberFormat="1" applyFont="1" applyBorder="1" applyAlignment="1">
      <alignment vertical="center"/>
    </xf>
    <xf numFmtId="165" fontId="14" fillId="0" borderId="12" xfId="7" applyNumberFormat="1" applyFont="1" applyBorder="1" applyAlignment="1">
      <alignment vertical="center"/>
    </xf>
    <xf numFmtId="165" fontId="14" fillId="0" borderId="81" xfId="7" applyNumberFormat="1" applyFont="1" applyBorder="1" applyAlignment="1">
      <alignment vertical="center"/>
    </xf>
    <xf numFmtId="165" fontId="14" fillId="0" borderId="94" xfId="7" applyNumberFormat="1" applyFont="1" applyBorder="1" applyAlignment="1">
      <alignment vertical="center"/>
    </xf>
    <xf numFmtId="14" fontId="15" fillId="0" borderId="0" xfId="0" applyNumberFormat="1" applyFont="1" applyAlignment="1">
      <alignment vertical="center"/>
    </xf>
    <xf numFmtId="0" fontId="14" fillId="0" borderId="0" xfId="0" applyFont="1" applyAlignment="1">
      <alignment horizontal="center" vertical="center" wrapText="1"/>
    </xf>
    <xf numFmtId="0" fontId="15" fillId="3" borderId="46" xfId="0" applyFont="1" applyFill="1" applyBorder="1" applyAlignment="1">
      <alignment vertical="center"/>
    </xf>
    <xf numFmtId="0" fontId="15" fillId="3" borderId="105" xfId="0" applyFont="1" applyFill="1" applyBorder="1" applyAlignment="1">
      <alignment vertical="center" wrapText="1"/>
    </xf>
    <xf numFmtId="0" fontId="15" fillId="3" borderId="106" xfId="0" applyFont="1" applyFill="1" applyBorder="1" applyAlignment="1">
      <alignment vertical="center"/>
    </xf>
    <xf numFmtId="0" fontId="14" fillId="3" borderId="9" xfId="0" applyFont="1" applyFill="1" applyBorder="1" applyAlignment="1">
      <alignment horizontal="center" vertical="center" wrapText="1"/>
    </xf>
    <xf numFmtId="0" fontId="15" fillId="0" borderId="85" xfId="0" applyFont="1" applyBorder="1" applyAlignment="1">
      <alignment horizontal="center" vertical="center"/>
    </xf>
    <xf numFmtId="0" fontId="15" fillId="3" borderId="49" xfId="0" applyFont="1" applyFill="1" applyBorder="1" applyAlignment="1">
      <alignment vertical="center"/>
    </xf>
    <xf numFmtId="0" fontId="14" fillId="3" borderId="0" xfId="0" applyFont="1" applyFill="1" applyAlignment="1">
      <alignment horizontal="center" vertical="center" wrapText="1"/>
    </xf>
    <xf numFmtId="0" fontId="15" fillId="3" borderId="0" xfId="0" applyFont="1" applyFill="1" applyAlignment="1">
      <alignment horizontal="center" vertical="center"/>
    </xf>
    <xf numFmtId="0" fontId="15" fillId="0" borderId="102" xfId="0" applyFont="1" applyBorder="1" applyAlignment="1">
      <alignment vertical="center"/>
    </xf>
    <xf numFmtId="0" fontId="13" fillId="0" borderId="85" xfId="0" applyFont="1" applyBorder="1" applyAlignment="1">
      <alignment horizontal="left" vertical="center" wrapText="1"/>
    </xf>
    <xf numFmtId="0" fontId="14" fillId="0" borderId="102" xfId="0" applyFont="1" applyBorder="1" applyAlignment="1">
      <alignment vertical="center"/>
    </xf>
    <xf numFmtId="0" fontId="14" fillId="0" borderId="85" xfId="0" applyFont="1" applyBorder="1" applyAlignment="1">
      <alignment vertical="center" wrapText="1"/>
    </xf>
    <xf numFmtId="0" fontId="130" fillId="3" borderId="49" xfId="0" applyFont="1" applyFill="1" applyBorder="1" applyAlignment="1">
      <alignment horizontal="left" vertical="center"/>
    </xf>
    <xf numFmtId="0" fontId="14" fillId="3" borderId="0" xfId="0" applyFont="1" applyFill="1" applyAlignment="1">
      <alignment horizontal="center" vertical="center"/>
    </xf>
    <xf numFmtId="0" fontId="15" fillId="3" borderId="0" xfId="0" applyFont="1" applyFill="1" applyAlignment="1">
      <alignment vertical="center" wrapText="1"/>
    </xf>
    <xf numFmtId="0" fontId="15" fillId="3" borderId="78" xfId="0" applyFont="1" applyFill="1" applyBorder="1" applyAlignment="1">
      <alignment vertical="center"/>
    </xf>
    <xf numFmtId="0" fontId="14" fillId="0" borderId="16" xfId="0" applyFont="1" applyBorder="1" applyAlignment="1">
      <alignment vertical="center"/>
    </xf>
    <xf numFmtId="169" fontId="7" fillId="36" borderId="19" xfId="20" applyFont="1" applyBorder="1" applyAlignment="1">
      <alignment vertical="center"/>
    </xf>
    <xf numFmtId="169" fontId="7" fillId="36" borderId="97" xfId="20" applyFont="1" applyBorder="1" applyAlignment="1">
      <alignment vertical="center"/>
    </xf>
    <xf numFmtId="169" fontId="7" fillId="36" borderId="103" xfId="20" applyFont="1" applyBorder="1" applyAlignment="1">
      <alignment vertical="center"/>
    </xf>
    <xf numFmtId="10" fontId="14" fillId="0" borderId="18" xfId="20961" applyNumberFormat="1" applyFont="1" applyBorder="1" applyAlignment="1">
      <alignment vertical="center"/>
    </xf>
    <xf numFmtId="165" fontId="15" fillId="0" borderId="3" xfId="7" applyNumberFormat="1" applyFont="1" applyBorder="1"/>
    <xf numFmtId="165" fontId="15" fillId="0" borderId="6" xfId="7" applyNumberFormat="1" applyFont="1" applyBorder="1"/>
    <xf numFmtId="165" fontId="15" fillId="0" borderId="14" xfId="7" applyNumberFormat="1" applyFont="1" applyBorder="1"/>
    <xf numFmtId="0" fontId="14" fillId="0" borderId="0" xfId="0" applyFont="1" applyAlignment="1">
      <alignment horizontal="center" vertical="center"/>
    </xf>
    <xf numFmtId="0" fontId="14" fillId="35" borderId="3" xfId="0" applyFont="1" applyFill="1" applyBorder="1" applyAlignment="1">
      <alignment horizontal="left" vertical="center" wrapText="1"/>
    </xf>
    <xf numFmtId="165" fontId="7" fillId="3" borderId="14" xfId="7" applyNumberFormat="1" applyFont="1" applyFill="1" applyBorder="1" applyAlignment="1" applyProtection="1">
      <alignment vertical="center"/>
      <protection locked="0"/>
    </xf>
    <xf numFmtId="0" fontId="0" fillId="0" borderId="0" xfId="0" applyAlignment="1">
      <alignment vertical="center" wrapText="1"/>
    </xf>
    <xf numFmtId="0" fontId="7" fillId="0" borderId="0" xfId="13" applyFont="1" applyAlignment="1" applyProtection="1">
      <alignment vertical="center" wrapText="1"/>
      <protection locked="0"/>
    </xf>
    <xf numFmtId="0" fontId="7" fillId="0" borderId="129" xfId="13" applyFont="1" applyBorder="1" applyAlignment="1" applyProtection="1">
      <alignment vertical="center" wrapText="1"/>
      <protection locked="0"/>
    </xf>
    <xf numFmtId="165" fontId="7" fillId="80" borderId="14" xfId="7" applyNumberFormat="1" applyFont="1" applyFill="1" applyBorder="1" applyAlignment="1" applyProtection="1">
      <alignment vertical="center" wrapText="1"/>
      <protection locked="0"/>
    </xf>
    <xf numFmtId="1" fontId="8" fillId="35" borderId="3" xfId="2" applyNumberFormat="1" applyFont="1" applyFill="1" applyBorder="1" applyAlignment="1" applyProtection="1">
      <alignment horizontal="left" vertical="center" wrapText="1"/>
    </xf>
    <xf numFmtId="165" fontId="7" fillId="3" borderId="14" xfId="7" applyNumberFormat="1" applyFont="1" applyFill="1" applyBorder="1" applyAlignment="1" applyProtection="1">
      <alignment vertical="center" wrapText="1"/>
      <protection locked="0"/>
    </xf>
    <xf numFmtId="165" fontId="7" fillId="35" borderId="14" xfId="7" applyNumberFormat="1" applyFont="1" applyFill="1" applyBorder="1" applyAlignment="1" applyProtection="1">
      <alignment vertical="center" wrapText="1"/>
      <protection locked="0"/>
    </xf>
    <xf numFmtId="165" fontId="8" fillId="35" borderId="14" xfId="7" applyNumberFormat="1" applyFont="1" applyFill="1" applyBorder="1" applyAlignment="1" applyProtection="1">
      <alignment vertical="center"/>
    </xf>
    <xf numFmtId="165" fontId="8" fillId="35" borderId="14" xfId="7" applyNumberFormat="1" applyFont="1" applyFill="1" applyBorder="1" applyAlignment="1" applyProtection="1">
      <alignment vertical="center" wrapText="1"/>
    </xf>
    <xf numFmtId="165" fontId="8" fillId="35" borderId="18" xfId="7" applyNumberFormat="1" applyFont="1" applyFill="1" applyBorder="1" applyAlignment="1" applyProtection="1">
      <alignment vertical="center" wrapText="1"/>
    </xf>
    <xf numFmtId="10" fontId="7" fillId="0" borderId="85" xfId="20961" applyNumberFormat="1" applyFont="1" applyFill="1" applyBorder="1" applyAlignment="1">
      <alignment horizontal="center" vertical="center" wrapText="1"/>
    </xf>
    <xf numFmtId="10" fontId="15" fillId="0" borderId="85" xfId="20961" applyNumberFormat="1" applyFont="1" applyFill="1" applyBorder="1" applyAlignment="1">
      <alignment horizontal="center" vertical="center" wrapText="1"/>
    </xf>
    <xf numFmtId="10" fontId="7" fillId="0" borderId="17" xfId="20961" applyNumberFormat="1" applyFont="1" applyFill="1" applyBorder="1" applyAlignment="1" applyProtection="1">
      <alignment horizontal="center" vertical="center"/>
    </xf>
    <xf numFmtId="49" fontId="15" fillId="0" borderId="102" xfId="0" applyNumberFormat="1" applyFont="1" applyBorder="1" applyAlignment="1">
      <alignment horizontal="center" vertical="center" wrapText="1"/>
    </xf>
    <xf numFmtId="165" fontId="15" fillId="0" borderId="100" xfId="7" applyNumberFormat="1" applyFont="1" applyBorder="1" applyAlignment="1">
      <alignment horizontal="right" vertical="center" wrapText="1"/>
    </xf>
    <xf numFmtId="0" fontId="14" fillId="0" borderId="123" xfId="0" applyFont="1" applyBorder="1" applyAlignment="1">
      <alignment horizontal="center" vertical="center" wrapText="1"/>
    </xf>
    <xf numFmtId="49" fontId="7" fillId="3" borderId="123" xfId="5" applyNumberFormat="1" applyFont="1" applyFill="1" applyBorder="1" applyAlignment="1" applyProtection="1">
      <alignment horizontal="right" vertical="center"/>
      <protection locked="0"/>
    </xf>
    <xf numFmtId="0" fontId="7" fillId="3" borderId="123" xfId="13" applyFont="1" applyFill="1" applyBorder="1" applyAlignment="1" applyProtection="1">
      <alignment horizontal="left" vertical="center" wrapText="1"/>
      <protection locked="0"/>
    </xf>
    <xf numFmtId="0" fontId="7" fillId="0" borderId="123" xfId="13" applyFont="1" applyBorder="1" applyAlignment="1" applyProtection="1">
      <alignment horizontal="left" vertical="center" wrapText="1"/>
      <protection locked="0"/>
    </xf>
    <xf numFmtId="0" fontId="12" fillId="0" borderId="123" xfId="13" applyFont="1" applyBorder="1" applyAlignment="1" applyProtection="1">
      <alignment horizontal="left" vertical="center" wrapText="1"/>
      <protection locked="0"/>
    </xf>
    <xf numFmtId="49" fontId="7" fillId="0" borderId="123" xfId="5" applyNumberFormat="1" applyFont="1" applyBorder="1" applyAlignment="1" applyProtection="1">
      <alignment horizontal="right" vertical="center"/>
      <protection locked="0"/>
    </xf>
    <xf numFmtId="49" fontId="8" fillId="0" borderId="123" xfId="5" applyNumberFormat="1" applyFont="1" applyBorder="1" applyAlignment="1" applyProtection="1">
      <alignment horizontal="right" vertical="center"/>
      <protection locked="0"/>
    </xf>
    <xf numFmtId="165" fontId="100" fillId="0" borderId="129" xfId="7" applyNumberFormat="1" applyFont="1" applyBorder="1"/>
    <xf numFmtId="165" fontId="103" fillId="0" borderId="129" xfId="7" applyNumberFormat="1" applyFont="1" applyBorder="1"/>
    <xf numFmtId="165" fontId="104" fillId="0" borderId="129" xfId="7" applyNumberFormat="1" applyFont="1" applyBorder="1" applyAlignment="1">
      <alignment horizontal="center" vertical="center" wrapText="1"/>
    </xf>
    <xf numFmtId="165" fontId="101" fillId="0" borderId="129" xfId="7" applyNumberFormat="1" applyFont="1" applyBorder="1"/>
    <xf numFmtId="165" fontId="104" fillId="0" borderId="129" xfId="7" applyNumberFormat="1" applyFont="1" applyBorder="1"/>
    <xf numFmtId="0" fontId="7" fillId="0" borderId="5" xfId="0" applyFont="1" applyBorder="1" applyAlignment="1">
      <alignment horizontal="center" vertical="center" wrapText="1"/>
    </xf>
    <xf numFmtId="165" fontId="14" fillId="35" borderId="17" xfId="7" applyNumberFormat="1" applyFont="1" applyFill="1" applyBorder="1"/>
    <xf numFmtId="9" fontId="14" fillId="35" borderId="18" xfId="20961" applyFont="1" applyFill="1" applyBorder="1"/>
    <xf numFmtId="0" fontId="8" fillId="3" borderId="16" xfId="9" applyFont="1" applyFill="1" applyBorder="1" applyAlignment="1" applyProtection="1">
      <alignment horizontal="left" vertical="center"/>
      <protection locked="0"/>
    </xf>
    <xf numFmtId="165" fontId="14" fillId="35" borderId="18" xfId="7" applyNumberFormat="1" applyFont="1" applyFill="1" applyBorder="1"/>
    <xf numFmtId="0" fontId="138" fillId="0" borderId="0" xfId="0" applyFont="1"/>
    <xf numFmtId="0" fontId="15" fillId="0" borderId="10" xfId="0" applyFont="1" applyBorder="1" applyAlignment="1">
      <alignment vertical="center" wrapText="1"/>
    </xf>
    <xf numFmtId="0" fontId="14" fillId="0" borderId="11" xfId="0" applyFont="1" applyBorder="1" applyAlignment="1">
      <alignment vertical="center" wrapText="1"/>
    </xf>
    <xf numFmtId="0" fontId="15" fillId="0" borderId="139" xfId="0" applyFont="1" applyBorder="1" applyAlignment="1">
      <alignment horizontal="center" vertical="center" wrapText="1"/>
    </xf>
    <xf numFmtId="0" fontId="15" fillId="0" borderId="129" xfId="0" applyFont="1" applyBorder="1" applyAlignment="1">
      <alignment vertical="center" wrapText="1"/>
    </xf>
    <xf numFmtId="0" fontId="15" fillId="0" borderId="137" xfId="0" applyFont="1" applyBorder="1" applyAlignment="1">
      <alignment horizontal="center" vertical="center" wrapText="1"/>
    </xf>
    <xf numFmtId="0" fontId="14" fillId="0" borderId="136" xfId="0" applyFont="1" applyBorder="1" applyAlignment="1">
      <alignment vertical="center" wrapText="1"/>
    </xf>
    <xf numFmtId="0" fontId="15" fillId="0" borderId="1" xfId="0" applyFont="1" applyBorder="1" applyAlignment="1">
      <alignment vertical="center"/>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14" fontId="7" fillId="3" borderId="129" xfId="8" quotePrefix="1" applyNumberFormat="1" applyFont="1" applyFill="1" applyBorder="1" applyAlignment="1" applyProtection="1">
      <alignment horizontal="left" vertical="center" wrapText="1"/>
      <protection locked="0"/>
    </xf>
    <xf numFmtId="0" fontId="15" fillId="0" borderId="129" xfId="0" applyFont="1" applyBorder="1" applyAlignment="1">
      <alignment horizontal="left" vertical="center" wrapText="1"/>
    </xf>
    <xf numFmtId="165" fontId="103" fillId="0" borderId="129" xfId="7" applyNumberFormat="1" applyFont="1" applyBorder="1" applyAlignment="1"/>
    <xf numFmtId="165" fontId="100" fillId="0" borderId="129" xfId="7" applyNumberFormat="1" applyFont="1" applyBorder="1" applyAlignment="1"/>
    <xf numFmtId="0" fontId="100" fillId="0" borderId="0" xfId="0" applyFont="1" applyAlignment="1">
      <alignment vertical="center"/>
    </xf>
    <xf numFmtId="0" fontId="102" fillId="0" borderId="0" xfId="11" applyFont="1" applyAlignment="1">
      <alignment vertical="center"/>
    </xf>
    <xf numFmtId="0" fontId="100" fillId="0" borderId="5" xfId="0" applyFont="1" applyBorder="1" applyAlignment="1">
      <alignment vertical="center" wrapText="1"/>
    </xf>
    <xf numFmtId="0" fontId="100" fillId="0" borderId="45" xfId="0" applyFont="1" applyBorder="1" applyAlignment="1">
      <alignment vertical="center" wrapText="1"/>
    </xf>
    <xf numFmtId="0" fontId="103" fillId="0" borderId="129" xfId="0" applyFont="1" applyBorder="1" applyAlignment="1">
      <alignment vertical="center"/>
    </xf>
    <xf numFmtId="165" fontId="103" fillId="0" borderId="129" xfId="7" applyNumberFormat="1" applyFont="1" applyBorder="1" applyAlignment="1">
      <alignment vertical="center"/>
    </xf>
    <xf numFmtId="0" fontId="100" fillId="0" borderId="129" xfId="0" applyFont="1" applyBorder="1" applyAlignment="1">
      <alignment vertical="center"/>
    </xf>
    <xf numFmtId="0" fontId="100" fillId="0" borderId="129" xfId="0" applyFont="1" applyBorder="1" applyAlignment="1">
      <alignment horizontal="left" vertical="center"/>
    </xf>
    <xf numFmtId="165" fontId="100" fillId="0" borderId="129" xfId="7" applyNumberFormat="1" applyFont="1" applyBorder="1" applyAlignment="1">
      <alignment horizontal="left" vertical="center"/>
    </xf>
    <xf numFmtId="165" fontId="100" fillId="0" borderId="129" xfId="7" applyNumberFormat="1" applyFont="1" applyBorder="1" applyAlignment="1">
      <alignment vertical="center"/>
    </xf>
    <xf numFmtId="165" fontId="100" fillId="80" borderId="129" xfId="7" applyNumberFormat="1" applyFont="1" applyFill="1" applyBorder="1" applyAlignment="1">
      <alignment vertical="center"/>
    </xf>
    <xf numFmtId="165" fontId="103" fillId="0" borderId="0" xfId="7" applyNumberFormat="1" applyFont="1" applyAlignment="1">
      <alignment vertical="center"/>
    </xf>
    <xf numFmtId="165" fontId="100" fillId="0" borderId="0" xfId="0" applyNumberFormat="1" applyFont="1" applyAlignment="1">
      <alignment vertical="center"/>
    </xf>
    <xf numFmtId="0" fontId="101" fillId="0" borderId="0" xfId="0" applyFont="1" applyAlignment="1">
      <alignment vertical="center"/>
    </xf>
    <xf numFmtId="165" fontId="100" fillId="35" borderId="129" xfId="7" applyNumberFormat="1" applyFont="1" applyFill="1" applyBorder="1" applyAlignment="1">
      <alignment vertical="center"/>
    </xf>
    <xf numFmtId="0" fontId="104" fillId="0" borderId="0" xfId="0" applyFont="1" applyAlignment="1">
      <alignment vertical="center"/>
    </xf>
    <xf numFmtId="0" fontId="100" fillId="0" borderId="129" xfId="0" applyFont="1" applyBorder="1" applyAlignment="1">
      <alignment vertical="center" wrapText="1"/>
    </xf>
    <xf numFmtId="0" fontId="101" fillId="0" borderId="0" xfId="0" applyFont="1" applyAlignment="1">
      <alignment vertical="center" wrapText="1"/>
    </xf>
    <xf numFmtId="165" fontId="104" fillId="0" borderId="0" xfId="7" applyNumberFormat="1" applyFont="1" applyAlignment="1">
      <alignment vertical="center"/>
    </xf>
    <xf numFmtId="0" fontId="101" fillId="0" borderId="0" xfId="0" applyFont="1" applyAlignment="1">
      <alignment horizontal="left" vertical="center" wrapText="1"/>
    </xf>
    <xf numFmtId="0" fontId="101" fillId="0" borderId="0" xfId="0" applyFont="1" applyAlignment="1">
      <alignment horizontal="left" vertical="center"/>
    </xf>
    <xf numFmtId="165" fontId="100" fillId="0" borderId="129" xfId="7" applyNumberFormat="1" applyFont="1" applyBorder="1" applyAlignment="1">
      <alignment horizontal="center" vertical="center"/>
    </xf>
    <xf numFmtId="165" fontId="100" fillId="0" borderId="129" xfId="0" applyNumberFormat="1" applyFont="1" applyBorder="1" applyAlignment="1">
      <alignment horizontal="left" vertical="center"/>
    </xf>
    <xf numFmtId="165" fontId="103" fillId="0" borderId="129" xfId="0" applyNumberFormat="1" applyFont="1" applyBorder="1" applyAlignment="1">
      <alignment horizontal="left" vertical="center"/>
    </xf>
    <xf numFmtId="165" fontId="103" fillId="0" borderId="129" xfId="7" applyNumberFormat="1" applyFont="1" applyBorder="1" applyAlignment="1">
      <alignment horizontal="center" vertical="center"/>
    </xf>
    <xf numFmtId="0" fontId="103" fillId="0" borderId="0" xfId="0" applyFont="1"/>
    <xf numFmtId="0" fontId="112" fillId="0" borderId="0" xfId="0" applyFont="1" applyAlignment="1">
      <alignment vertical="center"/>
    </xf>
    <xf numFmtId="0" fontId="112" fillId="0" borderId="5" xfId="0" applyFont="1" applyBorder="1" applyAlignment="1">
      <alignment vertical="center"/>
    </xf>
    <xf numFmtId="0" fontId="105" fillId="0" borderId="129" xfId="0" applyFont="1" applyBorder="1" applyAlignment="1">
      <alignment horizontal="left" vertical="center"/>
    </xf>
    <xf numFmtId="165" fontId="105" fillId="0" borderId="129" xfId="7" applyNumberFormat="1" applyFont="1" applyBorder="1" applyAlignment="1">
      <alignment vertical="center"/>
    </xf>
    <xf numFmtId="0" fontId="100" fillId="0" borderId="121" xfId="0" applyFont="1" applyBorder="1" applyAlignment="1">
      <alignment horizontal="left" vertical="center" wrapText="1" readingOrder="1"/>
    </xf>
    <xf numFmtId="0" fontId="105" fillId="0" borderId="0" xfId="0" applyFont="1" applyAlignment="1">
      <alignment vertical="center"/>
    </xf>
    <xf numFmtId="0" fontId="108" fillId="0" borderId="0" xfId="0" applyFont="1" applyAlignment="1">
      <alignment vertical="center"/>
    </xf>
    <xf numFmtId="165" fontId="140" fillId="0" borderId="0" xfId="7" applyNumberFormat="1" applyFont="1" applyAlignment="1">
      <alignment vertical="center"/>
    </xf>
    <xf numFmtId="0" fontId="7" fillId="0" borderId="0" xfId="0" applyFont="1" applyAlignment="1">
      <alignment vertical="center" wrapText="1"/>
    </xf>
    <xf numFmtId="0" fontId="136" fillId="0" borderId="0" xfId="11" applyFont="1" applyAlignment="1">
      <alignment vertical="center"/>
    </xf>
    <xf numFmtId="14" fontId="7" fillId="0" borderId="0" xfId="0" applyNumberFormat="1" applyFont="1" applyAlignment="1">
      <alignment vertical="center"/>
    </xf>
    <xf numFmtId="0" fontId="7" fillId="0" borderId="5" xfId="0" applyFont="1" applyBorder="1" applyAlignment="1">
      <alignment vertical="center" wrapText="1"/>
    </xf>
    <xf numFmtId="0" fontId="7" fillId="0" borderId="55" xfId="0" applyFont="1" applyBorder="1" applyAlignment="1">
      <alignment vertical="center"/>
    </xf>
    <xf numFmtId="0" fontId="8" fillId="0" borderId="50" xfId="0" applyFont="1" applyBorder="1" applyAlignment="1">
      <alignment vertical="center"/>
    </xf>
    <xf numFmtId="165" fontId="7" fillId="0" borderId="129" xfId="7" applyNumberFormat="1" applyFont="1" applyBorder="1" applyAlignment="1">
      <alignment vertical="center"/>
    </xf>
    <xf numFmtId="165" fontId="7" fillId="0" borderId="138" xfId="7" applyNumberFormat="1" applyFont="1" applyBorder="1" applyAlignment="1">
      <alignment vertical="center"/>
    </xf>
    <xf numFmtId="0" fontId="7" fillId="0" borderId="139" xfId="0" applyFont="1" applyBorder="1" applyAlignment="1">
      <alignment horizontal="left" vertical="center"/>
    </xf>
    <xf numFmtId="0" fontId="7" fillId="0" borderId="138" xfId="0" applyFont="1" applyBorder="1" applyAlignment="1">
      <alignment horizontal="left" vertical="center"/>
    </xf>
    <xf numFmtId="165" fontId="7" fillId="0" borderId="139" xfId="7" applyNumberFormat="1" applyFont="1" applyBorder="1" applyAlignment="1">
      <alignment horizontal="left" vertical="center"/>
    </xf>
    <xf numFmtId="49" fontId="7" fillId="0" borderId="139" xfId="0" applyNumberFormat="1" applyFont="1" applyBorder="1" applyAlignment="1">
      <alignment horizontal="left" vertical="center"/>
    </xf>
    <xf numFmtId="49" fontId="7" fillId="0" borderId="138" xfId="0" applyNumberFormat="1" applyFont="1" applyBorder="1" applyAlignment="1">
      <alignment horizontal="left" vertical="center"/>
    </xf>
    <xf numFmtId="165" fontId="7" fillId="79" borderId="139" xfId="7" applyNumberFormat="1" applyFont="1" applyFill="1" applyBorder="1" applyAlignment="1">
      <alignment vertical="center"/>
    </xf>
    <xf numFmtId="165" fontId="7" fillId="79" borderId="129" xfId="7" applyNumberFormat="1" applyFont="1" applyFill="1" applyBorder="1" applyAlignment="1">
      <alignment vertical="center"/>
    </xf>
    <xf numFmtId="165" fontId="7" fillId="79" borderId="138" xfId="7" applyNumberFormat="1" applyFont="1" applyFill="1" applyBorder="1" applyAlignment="1">
      <alignment vertical="center"/>
    </xf>
    <xf numFmtId="49" fontId="7" fillId="0" borderId="139" xfId="0" applyNumberFormat="1" applyFont="1" applyBorder="1" applyAlignment="1">
      <alignment horizontal="left" vertical="center" wrapText="1"/>
    </xf>
    <xf numFmtId="165" fontId="7" fillId="0" borderId="139" xfId="7" applyNumberFormat="1" applyFont="1" applyBorder="1" applyAlignment="1">
      <alignment horizontal="left" vertical="center" wrapText="1"/>
    </xf>
    <xf numFmtId="0" fontId="7" fillId="0" borderId="139" xfId="0" applyFont="1" applyBorder="1" applyAlignment="1">
      <alignment horizontal="left" vertical="center" wrapText="1"/>
    </xf>
    <xf numFmtId="0" fontId="7" fillId="0" borderId="137" xfId="0" applyFont="1" applyBorder="1" applyAlignment="1">
      <alignment horizontal="left" vertical="center" wrapText="1"/>
    </xf>
    <xf numFmtId="165" fontId="7" fillId="0" borderId="137" xfId="7" applyNumberFormat="1" applyFont="1" applyBorder="1" applyAlignment="1">
      <alignment horizontal="left" vertical="center" wrapText="1"/>
    </xf>
    <xf numFmtId="165" fontId="7" fillId="0" borderId="136" xfId="7" applyNumberFormat="1" applyFont="1" applyBorder="1" applyAlignment="1">
      <alignment vertical="center"/>
    </xf>
    <xf numFmtId="165" fontId="7" fillId="0" borderId="135" xfId="7" applyNumberFormat="1" applyFont="1" applyBorder="1" applyAlignment="1">
      <alignment vertical="center"/>
    </xf>
    <xf numFmtId="0" fontId="7" fillId="0" borderId="145" xfId="0" applyFont="1" applyBorder="1" applyAlignment="1">
      <alignment horizontal="center" vertical="center" wrapText="1"/>
    </xf>
    <xf numFmtId="0" fontId="7" fillId="0" borderId="147" xfId="0" applyFont="1" applyBorder="1" applyAlignment="1">
      <alignment horizontal="center" vertical="center" wrapText="1"/>
    </xf>
    <xf numFmtId="0" fontId="7" fillId="0" borderId="148" xfId="0" applyFont="1" applyBorder="1" applyAlignment="1">
      <alignment horizontal="center" vertical="center" wrapText="1"/>
    </xf>
    <xf numFmtId="0" fontId="7" fillId="0" borderId="112" xfId="0" applyFont="1" applyBorder="1" applyAlignment="1">
      <alignment vertical="center" wrapText="1"/>
    </xf>
    <xf numFmtId="0" fontId="8" fillId="0" borderId="12" xfId="0" applyFont="1" applyBorder="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center" vertical="center" wrapText="1"/>
    </xf>
    <xf numFmtId="0" fontId="7" fillId="0" borderId="0" xfId="0" applyFont="1" applyAlignment="1">
      <alignment horizontal="right" vertical="center" wrapText="1"/>
    </xf>
    <xf numFmtId="0" fontId="7" fillId="0" borderId="10" xfId="0" applyFont="1" applyBorder="1" applyAlignment="1">
      <alignment vertical="center"/>
    </xf>
    <xf numFmtId="0" fontId="8" fillId="0" borderId="20" xfId="0" applyFont="1" applyBorder="1" applyAlignment="1">
      <alignment horizontal="center" vertical="center" wrapText="1"/>
    </xf>
    <xf numFmtId="0" fontId="7" fillId="0" borderId="6" xfId="0" applyFont="1" applyBorder="1" applyAlignment="1">
      <alignment vertical="center" wrapText="1"/>
    </xf>
    <xf numFmtId="0" fontId="15" fillId="0" borderId="100" xfId="0" applyFont="1" applyBorder="1" applyAlignment="1">
      <alignment vertical="center"/>
    </xf>
    <xf numFmtId="0" fontId="7" fillId="0" borderId="100" xfId="0" applyFont="1" applyBorder="1" applyAlignment="1">
      <alignment vertical="center" wrapText="1"/>
    </xf>
    <xf numFmtId="0" fontId="7" fillId="0" borderId="15" xfId="0" applyFont="1" applyBorder="1" applyAlignment="1">
      <alignment vertical="center" wrapText="1"/>
    </xf>
    <xf numFmtId="0" fontId="15" fillId="0" borderId="15" xfId="0" applyFont="1" applyBorder="1" applyAlignment="1">
      <alignment vertical="center"/>
    </xf>
    <xf numFmtId="0" fontId="7" fillId="0" borderId="132" xfId="0" applyFont="1" applyBorder="1" applyAlignment="1">
      <alignment vertical="center" wrapText="1"/>
    </xf>
    <xf numFmtId="0" fontId="7" fillId="0" borderId="16" xfId="0" applyFont="1" applyBorder="1" applyAlignment="1">
      <alignment vertical="center"/>
    </xf>
    <xf numFmtId="0" fontId="7" fillId="0" borderId="19" xfId="0" applyFont="1" applyBorder="1" applyAlignment="1">
      <alignment vertical="center" wrapText="1"/>
    </xf>
    <xf numFmtId="0" fontId="15" fillId="0" borderId="18" xfId="0" applyFont="1" applyBorder="1" applyAlignment="1">
      <alignment vertical="center"/>
    </xf>
    <xf numFmtId="10" fontId="15" fillId="0" borderId="100" xfId="20961" applyNumberFormat="1" applyFont="1" applyBorder="1" applyAlignment="1">
      <alignment horizontal="left" vertical="center"/>
    </xf>
    <xf numFmtId="10" fontId="15" fillId="0" borderId="148" xfId="20961" applyNumberFormat="1" applyFont="1" applyBorder="1" applyAlignment="1">
      <alignment horizontal="left" vertical="center"/>
    </xf>
    <xf numFmtId="165" fontId="15" fillId="0" borderId="13" xfId="7" applyNumberFormat="1" applyFont="1" applyBorder="1"/>
    <xf numFmtId="165" fontId="15" fillId="0" borderId="15" xfId="7" applyNumberFormat="1" applyFont="1" applyBorder="1" applyAlignment="1">
      <alignment wrapText="1"/>
    </xf>
    <xf numFmtId="165" fontId="15" fillId="0" borderId="15" xfId="7" applyNumberFormat="1" applyFont="1" applyBorder="1"/>
    <xf numFmtId="165" fontId="15" fillId="35" borderId="43" xfId="7" applyNumberFormat="1" applyFont="1" applyFill="1" applyBorder="1"/>
    <xf numFmtId="165" fontId="15" fillId="35" borderId="16" xfId="7" applyNumberFormat="1" applyFont="1" applyFill="1" applyBorder="1"/>
    <xf numFmtId="165" fontId="15" fillId="35" borderId="17" xfId="7" applyNumberFormat="1" applyFont="1" applyFill="1" applyBorder="1"/>
    <xf numFmtId="165" fontId="15" fillId="35" borderId="18" xfId="7" applyNumberFormat="1" applyFont="1" applyFill="1" applyBorder="1"/>
    <xf numFmtId="165" fontId="15" fillId="35" borderId="44" xfId="7" applyNumberFormat="1" applyFont="1" applyFill="1" applyBorder="1"/>
    <xf numFmtId="0" fontId="7" fillId="0" borderId="1" xfId="11" applyFont="1" applyBorder="1" applyAlignment="1">
      <alignment vertical="center"/>
    </xf>
    <xf numFmtId="0" fontId="7" fillId="0" borderId="0" xfId="11" applyFont="1" applyAlignment="1">
      <alignment horizontal="left" vertical="center"/>
    </xf>
    <xf numFmtId="0" fontId="12" fillId="0" borderId="0" xfId="11" applyFont="1" applyAlignment="1">
      <alignment horizontal="right" vertical="center"/>
    </xf>
    <xf numFmtId="0" fontId="15" fillId="0" borderId="139" xfId="0" applyFont="1" applyBorder="1" applyAlignment="1">
      <alignment vertical="center"/>
    </xf>
    <xf numFmtId="0" fontId="15" fillId="0" borderId="139" xfId="0" applyFont="1" applyBorder="1" applyAlignment="1">
      <alignment horizontal="center" vertical="center"/>
    </xf>
    <xf numFmtId="0" fontId="8" fillId="3" borderId="147" xfId="21414" applyFont="1" applyFill="1" applyBorder="1" applyAlignment="1">
      <alignment horizontal="left" vertical="center" wrapText="1"/>
    </xf>
    <xf numFmtId="165" fontId="15" fillId="0" borderId="147" xfId="7" applyNumberFormat="1" applyFont="1" applyFill="1" applyBorder="1" applyAlignment="1">
      <alignment vertical="center" wrapText="1"/>
    </xf>
    <xf numFmtId="165" fontId="15" fillId="0" borderId="148" xfId="7" applyNumberFormat="1" applyFont="1" applyFill="1" applyBorder="1" applyAlignment="1">
      <alignment vertical="center" wrapText="1"/>
    </xf>
    <xf numFmtId="0" fontId="7" fillId="0" borderId="147" xfId="21414" applyFont="1" applyBorder="1" applyAlignment="1">
      <alignment horizontal="left" vertical="center" wrapText="1"/>
    </xf>
    <xf numFmtId="0" fontId="132" fillId="3" borderId="147" xfId="21414" applyFont="1" applyFill="1" applyBorder="1" applyAlignment="1">
      <alignment horizontal="left" vertical="center" wrapText="1"/>
    </xf>
    <xf numFmtId="0" fontId="7" fillId="3" borderId="147" xfId="21414" applyFont="1" applyFill="1" applyBorder="1" applyAlignment="1">
      <alignment horizontal="left" vertical="center" wrapText="1"/>
    </xf>
    <xf numFmtId="0" fontId="8" fillId="0" borderId="147" xfId="0" applyFont="1" applyBorder="1" applyAlignment="1">
      <alignment horizontal="left" vertical="center" wrapText="1"/>
    </xf>
    <xf numFmtId="0" fontId="132" fillId="0" borderId="147" xfId="0" applyFont="1" applyBorder="1" applyAlignment="1">
      <alignment horizontal="left" vertical="center" wrapText="1"/>
    </xf>
    <xf numFmtId="0" fontId="133" fillId="3" borderId="147" xfId="0" applyFont="1" applyFill="1" applyBorder="1" applyAlignment="1">
      <alignment horizontal="left" vertical="center" wrapText="1"/>
    </xf>
    <xf numFmtId="165" fontId="15" fillId="0" borderId="147" xfId="7" applyNumberFormat="1" applyFont="1" applyBorder="1" applyAlignment="1">
      <alignment vertical="center"/>
    </xf>
    <xf numFmtId="0" fontId="132" fillId="3" borderId="147" xfId="0" applyFont="1" applyFill="1" applyBorder="1" applyAlignment="1">
      <alignment horizontal="left" vertical="center" wrapText="1"/>
    </xf>
    <xf numFmtId="165" fontId="15" fillId="0" borderId="148" xfId="7" applyNumberFormat="1" applyFont="1" applyBorder="1" applyAlignment="1">
      <alignment vertical="center"/>
    </xf>
    <xf numFmtId="0" fontId="133" fillId="0" borderId="147" xfId="0" applyFont="1" applyBorder="1" applyAlignment="1">
      <alignment horizontal="left" vertical="center" wrapText="1"/>
    </xf>
    <xf numFmtId="0" fontId="133" fillId="0" borderId="147" xfId="21414" applyFont="1" applyBorder="1" applyAlignment="1">
      <alignment horizontal="left" vertical="center" wrapText="1"/>
    </xf>
    <xf numFmtId="0" fontId="15" fillId="0" borderId="137" xfId="0" applyFont="1" applyBorder="1" applyAlignment="1">
      <alignment vertical="center"/>
    </xf>
    <xf numFmtId="165" fontId="14" fillId="35" borderId="136" xfId="7" applyNumberFormat="1" applyFont="1" applyFill="1" applyBorder="1" applyAlignment="1">
      <alignment horizontal="center" vertical="center"/>
    </xf>
    <xf numFmtId="165" fontId="14" fillId="35" borderId="135" xfId="7" applyNumberFormat="1" applyFont="1" applyFill="1" applyBorder="1" applyAlignment="1">
      <alignment horizontal="center" vertical="center"/>
    </xf>
    <xf numFmtId="0" fontId="8" fillId="76" borderId="86" xfId="21412" applyFont="1" applyFill="1" applyBorder="1" applyAlignment="1" applyProtection="1">
      <alignment vertical="center" wrapText="1"/>
      <protection locked="0"/>
    </xf>
    <xf numFmtId="0" fontId="7" fillId="69" borderId="80" xfId="21412" applyFont="1" applyFill="1" applyBorder="1" applyAlignment="1" applyProtection="1">
      <alignment horizontal="center" vertical="center"/>
      <protection locked="0"/>
    </xf>
    <xf numFmtId="0" fontId="7" fillId="0" borderId="84" xfId="21412" applyFont="1" applyBorder="1" applyAlignment="1" applyProtection="1">
      <alignment horizontal="left" vertical="center" wrapText="1"/>
      <protection locked="0"/>
    </xf>
    <xf numFmtId="165" fontId="7" fillId="0" borderId="85" xfId="948" applyNumberFormat="1" applyFont="1" applyFill="1" applyBorder="1" applyAlignment="1" applyProtection="1">
      <alignment horizontal="right" vertical="center"/>
      <protection locked="0"/>
    </xf>
    <xf numFmtId="0" fontId="8" fillId="77" borderId="85" xfId="21412" applyFont="1" applyFill="1" applyBorder="1" applyAlignment="1" applyProtection="1">
      <alignment horizontal="center" vertical="center"/>
      <protection locked="0"/>
    </xf>
    <xf numFmtId="165" fontId="7" fillId="77" borderId="85" xfId="948" applyNumberFormat="1" applyFont="1" applyFill="1" applyBorder="1" applyAlignment="1" applyProtection="1">
      <alignment horizontal="right" vertical="center"/>
    </xf>
    <xf numFmtId="0" fontId="7" fillId="69" borderId="129" xfId="21412" applyFont="1" applyFill="1" applyBorder="1" applyAlignment="1" applyProtection="1">
      <alignment vertical="center" wrapText="1"/>
      <protection locked="0"/>
    </xf>
    <xf numFmtId="0" fontId="7" fillId="69" borderId="129" xfId="21412" applyFont="1" applyFill="1" applyBorder="1" applyAlignment="1" applyProtection="1">
      <alignment horizontal="left" vertical="center" wrapText="1"/>
      <protection locked="0"/>
    </xf>
    <xf numFmtId="0" fontId="7" fillId="0" borderId="129" xfId="21412" applyFont="1" applyBorder="1" applyAlignment="1" applyProtection="1">
      <alignment horizontal="left" vertical="center" wrapText="1"/>
      <protection locked="0"/>
    </xf>
    <xf numFmtId="0" fontId="7" fillId="3" borderId="80" xfId="21412" applyFont="1" applyFill="1" applyBorder="1" applyAlignment="1" applyProtection="1">
      <alignment horizontal="center" vertical="center"/>
      <protection locked="0"/>
    </xf>
    <xf numFmtId="0" fontId="7" fillId="0" borderId="129" xfId="21412" applyFont="1" applyBorder="1" applyAlignment="1" applyProtection="1">
      <alignment vertical="center" wrapText="1"/>
      <protection locked="0"/>
    </xf>
    <xf numFmtId="0" fontId="8" fillId="77" borderId="84" xfId="21412" applyFont="1" applyFill="1" applyBorder="1" applyAlignment="1" applyProtection="1">
      <alignment vertical="center" wrapText="1"/>
      <protection locked="0"/>
    </xf>
    <xf numFmtId="0" fontId="7" fillId="69" borderId="84" xfId="21412" applyFont="1" applyFill="1" applyBorder="1" applyAlignment="1" applyProtection="1">
      <alignment vertical="center" wrapText="1"/>
      <protection locked="0"/>
    </xf>
    <xf numFmtId="165" fontId="7" fillId="3" borderId="85" xfId="948" applyNumberFormat="1" applyFont="1" applyFill="1" applyBorder="1" applyAlignment="1" applyProtection="1">
      <alignment horizontal="right" vertical="center"/>
      <protection locked="0"/>
    </xf>
    <xf numFmtId="0" fontId="7" fillId="3" borderId="129" xfId="21412" applyFont="1" applyFill="1" applyBorder="1" applyAlignment="1" applyProtection="1">
      <alignment horizontal="center" vertical="center"/>
      <protection locked="0"/>
    </xf>
    <xf numFmtId="0" fontId="7" fillId="69" borderId="84" xfId="21412" applyFont="1" applyFill="1" applyBorder="1" applyAlignment="1" applyProtection="1">
      <alignment horizontal="left" vertical="center" wrapText="1"/>
      <protection locked="0"/>
    </xf>
    <xf numFmtId="165" fontId="15" fillId="35" borderId="12" xfId="7" applyNumberFormat="1" applyFont="1" applyFill="1" applyBorder="1" applyAlignment="1">
      <alignment horizontal="center" vertical="center"/>
    </xf>
    <xf numFmtId="165" fontId="15" fillId="35" borderId="14" xfId="7" applyNumberFormat="1" applyFont="1" applyFill="1" applyBorder="1" applyAlignment="1">
      <alignment horizontal="center" vertical="center" wrapText="1"/>
    </xf>
    <xf numFmtId="165" fontId="14" fillId="35" borderId="18" xfId="7" applyNumberFormat="1" applyFont="1" applyFill="1" applyBorder="1" applyAlignment="1">
      <alignment horizontal="center" vertical="center" wrapText="1"/>
    </xf>
    <xf numFmtId="0" fontId="14" fillId="35" borderId="21" xfId="0" applyFont="1" applyFill="1" applyBorder="1" applyAlignment="1">
      <alignment vertical="center" wrapText="1"/>
    </xf>
    <xf numFmtId="165" fontId="15" fillId="0" borderId="14" xfId="7" applyNumberFormat="1" applyFont="1" applyBorder="1" applyAlignment="1">
      <alignment vertical="center"/>
    </xf>
    <xf numFmtId="165" fontId="15" fillId="0" borderId="14" xfId="7" applyNumberFormat="1" applyFont="1" applyBorder="1" applyAlignment="1">
      <alignment vertical="center" wrapText="1"/>
    </xf>
    <xf numFmtId="0" fontId="3" fillId="0" borderId="0" xfId="0" applyFont="1" applyAlignment="1">
      <alignment vertical="center" wrapText="1"/>
    </xf>
    <xf numFmtId="0" fontId="14" fillId="35" borderId="7" xfId="0" applyFont="1" applyFill="1" applyBorder="1" applyAlignment="1">
      <alignment vertical="center" wrapText="1"/>
    </xf>
    <xf numFmtId="0" fontId="14" fillId="35" borderId="54" xfId="0" applyFont="1" applyFill="1" applyBorder="1" applyAlignment="1">
      <alignment vertical="center" wrapText="1"/>
    </xf>
    <xf numFmtId="0" fontId="8" fillId="76" borderId="84" xfId="21412" applyFont="1" applyFill="1" applyBorder="1" applyProtection="1">
      <alignment vertical="center"/>
      <protection locked="0"/>
    </xf>
    <xf numFmtId="165" fontId="141" fillId="0" borderId="0" xfId="7" applyNumberFormat="1" applyFont="1" applyAlignment="1">
      <alignment vertical="center"/>
    </xf>
    <xf numFmtId="0" fontId="8" fillId="76" borderId="86" xfId="21412" applyFont="1" applyFill="1" applyBorder="1" applyProtection="1">
      <alignment vertical="center"/>
      <protection locked="0"/>
    </xf>
    <xf numFmtId="165" fontId="14" fillId="0" borderId="147" xfId="7" applyNumberFormat="1" applyFont="1" applyBorder="1" applyAlignment="1">
      <alignment horizontal="center" vertical="center"/>
    </xf>
    <xf numFmtId="165" fontId="15" fillId="0" borderId="147" xfId="7" applyNumberFormat="1" applyFont="1" applyBorder="1" applyAlignment="1">
      <alignment horizontal="center" vertical="center"/>
    </xf>
    <xf numFmtId="0" fontId="124" fillId="3" borderId="147" xfId="21414" applyFont="1" applyFill="1" applyBorder="1" applyAlignment="1">
      <alignment horizontal="left" vertical="center" wrapText="1"/>
    </xf>
    <xf numFmtId="0" fontId="95" fillId="0" borderId="147" xfId="0" applyFont="1" applyBorder="1" applyAlignment="1">
      <alignment horizontal="left" vertical="center" wrapText="1"/>
    </xf>
    <xf numFmtId="0" fontId="124" fillId="0" borderId="147" xfId="0" applyFont="1" applyBorder="1" applyAlignment="1">
      <alignment horizontal="left" vertical="center" wrapText="1"/>
    </xf>
    <xf numFmtId="0" fontId="124" fillId="3" borderId="147" xfId="0" applyFont="1" applyFill="1" applyBorder="1" applyAlignment="1">
      <alignment horizontal="left" vertical="center" wrapText="1"/>
    </xf>
    <xf numFmtId="0" fontId="124" fillId="0" borderId="147" xfId="21414" applyFont="1" applyBorder="1" applyAlignment="1">
      <alignment horizontal="left" vertical="center" wrapText="1"/>
    </xf>
    <xf numFmtId="0" fontId="124" fillId="0" borderId="136" xfId="0" applyFont="1" applyBorder="1" applyAlignment="1">
      <alignment horizontal="left" vertical="center" wrapText="1"/>
    </xf>
    <xf numFmtId="165" fontId="14" fillId="0" borderId="136" xfId="7" applyNumberFormat="1" applyFont="1" applyBorder="1" applyAlignment="1">
      <alignment horizontal="center" vertical="center"/>
    </xf>
    <xf numFmtId="0" fontId="95" fillId="3" borderId="5" xfId="21414" applyFont="1" applyFill="1" applyBorder="1" applyAlignment="1">
      <alignment horizontal="left" vertical="center" wrapText="1"/>
    </xf>
    <xf numFmtId="165" fontId="14" fillId="0" borderId="5" xfId="7" applyNumberFormat="1" applyFont="1" applyBorder="1" applyAlignment="1">
      <alignment horizontal="center" vertical="center"/>
    </xf>
    <xf numFmtId="0" fontId="7" fillId="0" borderId="95" xfId="0" applyFont="1" applyBorder="1" applyAlignment="1">
      <alignment horizontal="center" vertical="center" wrapText="1"/>
    </xf>
    <xf numFmtId="0" fontId="7" fillId="0" borderId="82"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96" xfId="0" applyFont="1" applyBorder="1" applyAlignment="1">
      <alignment horizontal="center" vertical="center" wrapText="1"/>
    </xf>
    <xf numFmtId="0" fontId="126" fillId="0" borderId="134" xfId="21414" applyFont="1" applyBorder="1" applyAlignment="1">
      <alignment horizontal="center" vertical="center" wrapText="1"/>
    </xf>
    <xf numFmtId="165" fontId="15" fillId="0" borderId="134" xfId="7" applyNumberFormat="1" applyFont="1" applyBorder="1" applyAlignment="1">
      <alignment vertical="center"/>
    </xf>
    <xf numFmtId="0" fontId="8" fillId="0" borderId="0" xfId="11" applyFont="1" applyAlignment="1">
      <alignment horizontal="center" vertical="center"/>
    </xf>
    <xf numFmtId="0" fontId="12" fillId="0" borderId="0" xfId="0" applyFont="1" applyAlignment="1" applyProtection="1">
      <alignment horizontal="right" vertical="center"/>
      <protection locked="0"/>
    </xf>
    <xf numFmtId="0" fontId="120" fillId="0" borderId="55" xfId="0" applyFont="1" applyBorder="1" applyAlignment="1">
      <alignment horizontal="center" vertical="center"/>
    </xf>
    <xf numFmtId="167" fontId="15" fillId="0" borderId="50" xfId="0" applyNumberFormat="1" applyFont="1" applyBorder="1" applyAlignment="1">
      <alignment horizontal="center" vertical="center"/>
    </xf>
    <xf numFmtId="0" fontId="120" fillId="0" borderId="139" xfId="0" applyFont="1" applyBorder="1" applyAlignment="1">
      <alignment horizontal="center" vertical="center"/>
    </xf>
    <xf numFmtId="0" fontId="96" fillId="0" borderId="147" xfId="21414" applyFont="1" applyBorder="1" applyAlignment="1">
      <alignment horizontal="left" vertical="center" wrapText="1"/>
    </xf>
    <xf numFmtId="167" fontId="15" fillId="0" borderId="148" xfId="0" applyNumberFormat="1" applyFont="1" applyBorder="1" applyAlignment="1">
      <alignment horizontal="center" vertical="center"/>
    </xf>
    <xf numFmtId="0" fontId="123" fillId="0" borderId="139" xfId="0" applyFont="1" applyBorder="1" applyAlignment="1">
      <alignment horizontal="center" vertical="center"/>
    </xf>
    <xf numFmtId="0" fontId="96" fillId="3" borderId="147" xfId="21414" applyFont="1" applyFill="1" applyBorder="1" applyAlignment="1">
      <alignment horizontal="left" vertical="center" wrapText="1"/>
    </xf>
    <xf numFmtId="167" fontId="13" fillId="0" borderId="148" xfId="0" applyNumberFormat="1" applyFont="1" applyBorder="1" applyAlignment="1">
      <alignment horizontal="center" vertical="center"/>
    </xf>
    <xf numFmtId="0" fontId="125" fillId="3" borderId="147" xfId="0" applyFont="1" applyFill="1" applyBorder="1" applyAlignment="1">
      <alignment horizontal="left" vertical="center" wrapText="1"/>
    </xf>
    <xf numFmtId="0" fontId="125" fillId="0" borderId="147" xfId="0" applyFont="1" applyBorder="1" applyAlignment="1">
      <alignment horizontal="left" vertical="center" wrapText="1"/>
    </xf>
    <xf numFmtId="0" fontId="125" fillId="0" borderId="147" xfId="21414" applyFont="1" applyBorder="1" applyAlignment="1">
      <alignment horizontal="left" vertical="center" wrapText="1"/>
    </xf>
    <xf numFmtId="0" fontId="123" fillId="0" borderId="101" xfId="0" applyFont="1" applyBorder="1" applyAlignment="1">
      <alignment horizontal="center" vertical="center"/>
    </xf>
    <xf numFmtId="0" fontId="96" fillId="3" borderId="147" xfId="0" applyFont="1" applyFill="1" applyBorder="1" applyAlignment="1">
      <alignment horizontal="left" vertical="center" wrapText="1"/>
    </xf>
    <xf numFmtId="0" fontId="15" fillId="0" borderId="148" xfId="0" applyFont="1" applyBorder="1" applyAlignment="1">
      <alignment vertical="center"/>
    </xf>
    <xf numFmtId="0" fontId="96" fillId="0" borderId="147" xfId="0" applyFont="1" applyBorder="1" applyAlignment="1">
      <alignment horizontal="left" vertical="center" wrapText="1"/>
    </xf>
    <xf numFmtId="0" fontId="127" fillId="0" borderId="147" xfId="0" applyFont="1" applyBorder="1" applyAlignment="1">
      <alignment horizontal="left" vertical="center"/>
    </xf>
    <xf numFmtId="0" fontId="123" fillId="0" borderId="137" xfId="0" applyFont="1" applyBorder="1" applyAlignment="1">
      <alignment horizontal="center" vertical="center"/>
    </xf>
    <xf numFmtId="0" fontId="15" fillId="0" borderId="135" xfId="0" applyFont="1" applyBorder="1" applyAlignment="1">
      <alignment vertical="center"/>
    </xf>
    <xf numFmtId="165" fontId="3" fillId="0" borderId="0" xfId="7" applyNumberFormat="1" applyFont="1" applyAlignment="1">
      <alignment vertical="center"/>
    </xf>
    <xf numFmtId="165" fontId="15" fillId="0" borderId="0" xfId="0" applyNumberFormat="1" applyFont="1" applyAlignment="1">
      <alignment vertical="center"/>
    </xf>
    <xf numFmtId="165" fontId="14" fillId="0" borderId="123" xfId="7" applyNumberFormat="1" applyFont="1" applyBorder="1" applyAlignment="1">
      <alignment vertical="center"/>
    </xf>
    <xf numFmtId="0" fontId="14" fillId="0" borderId="123" xfId="0" applyFont="1" applyBorder="1" applyAlignment="1">
      <alignment vertical="center"/>
    </xf>
    <xf numFmtId="0" fontId="15" fillId="0" borderId="0" xfId="0" applyFont="1" applyAlignment="1">
      <alignment horizontal="left" vertical="center" wrapText="1"/>
    </xf>
    <xf numFmtId="0" fontId="7" fillId="0" borderId="139" xfId="0" applyFont="1" applyBorder="1" applyAlignment="1">
      <alignment vertical="center"/>
    </xf>
    <xf numFmtId="0" fontId="7" fillId="0" borderId="6" xfId="0" applyFont="1" applyBorder="1" applyAlignment="1">
      <alignment vertical="center"/>
    </xf>
    <xf numFmtId="0" fontId="7" fillId="0" borderId="132" xfId="0" applyFont="1" applyBorder="1" applyAlignment="1">
      <alignment vertical="center"/>
    </xf>
    <xf numFmtId="10" fontId="7" fillId="2" borderId="129" xfId="20961" applyNumberFormat="1" applyFont="1" applyFill="1" applyBorder="1" applyAlignment="1" applyProtection="1">
      <alignment vertical="center"/>
      <protection locked="0"/>
    </xf>
    <xf numFmtId="10" fontId="11" fillId="0" borderId="129" xfId="0" applyNumberFormat="1" applyFont="1" applyBorder="1" applyAlignment="1" applyProtection="1">
      <alignment vertical="center"/>
      <protection locked="0"/>
    </xf>
    <xf numFmtId="10" fontId="11" fillId="2" borderId="136" xfId="20961" applyNumberFormat="1" applyFont="1" applyFill="1" applyBorder="1" applyAlignment="1" applyProtection="1">
      <alignment vertical="center"/>
      <protection locked="0"/>
    </xf>
    <xf numFmtId="10" fontId="14" fillId="0" borderId="79" xfId="20961" applyNumberFormat="1" applyFont="1" applyBorder="1" applyAlignment="1">
      <alignment vertical="center"/>
    </xf>
    <xf numFmtId="10" fontId="14" fillId="0" borderId="96" xfId="20961" applyNumberFormat="1" applyFont="1" applyBorder="1" applyAlignment="1">
      <alignment vertical="center"/>
    </xf>
    <xf numFmtId="165" fontId="93" fillId="76" borderId="129" xfId="7" applyNumberFormat="1" applyFont="1" applyFill="1" applyBorder="1" applyAlignment="1">
      <alignment vertical="center"/>
    </xf>
    <xf numFmtId="10" fontId="7" fillId="77" borderId="85" xfId="20961" applyNumberFormat="1" applyFont="1" applyFill="1" applyBorder="1" applyAlignment="1" applyProtection="1">
      <alignment horizontal="right" vertical="center"/>
    </xf>
    <xf numFmtId="165" fontId="15" fillId="0" borderId="14" xfId="7" applyNumberFormat="1" applyFont="1" applyFill="1" applyBorder="1" applyAlignment="1">
      <alignment vertical="center" wrapText="1"/>
    </xf>
    <xf numFmtId="165" fontId="15" fillId="0" borderId="14" xfId="7" applyNumberFormat="1" applyFont="1" applyFill="1" applyBorder="1" applyAlignment="1">
      <alignment vertical="center"/>
    </xf>
    <xf numFmtId="165" fontId="15" fillId="0" borderId="123" xfId="7" applyNumberFormat="1" applyFont="1" applyFill="1" applyBorder="1" applyAlignment="1">
      <alignment vertical="center"/>
    </xf>
    <xf numFmtId="165" fontId="100" fillId="0" borderId="129" xfId="7" applyNumberFormat="1" applyFont="1" applyFill="1" applyBorder="1" applyAlignment="1">
      <alignment vertical="center"/>
    </xf>
    <xf numFmtId="0" fontId="143" fillId="0" borderId="0" xfId="0" applyFont="1" applyAlignment="1">
      <alignment horizontal="right" vertical="center"/>
    </xf>
    <xf numFmtId="165" fontId="144" fillId="0" borderId="0" xfId="0" applyNumberFormat="1" applyFont="1" applyAlignment="1">
      <alignment vertical="center"/>
    </xf>
    <xf numFmtId="0" fontId="144" fillId="0" borderId="0" xfId="0" applyFont="1" applyAlignment="1">
      <alignment vertical="center"/>
    </xf>
    <xf numFmtId="0" fontId="14" fillId="0" borderId="0" xfId="0" applyFont="1" applyAlignment="1">
      <alignment vertical="center"/>
    </xf>
    <xf numFmtId="165" fontId="103" fillId="35" borderId="129" xfId="7" applyNumberFormat="1" applyFont="1" applyFill="1" applyBorder="1" applyAlignment="1">
      <alignment vertical="center"/>
    </xf>
    <xf numFmtId="0" fontId="145" fillId="0" borderId="0" xfId="0" applyFont="1" applyAlignment="1">
      <alignment vertical="center"/>
    </xf>
    <xf numFmtId="0" fontId="146" fillId="0" borderId="0" xfId="0" applyFont="1" applyAlignment="1">
      <alignment horizontal="right" vertical="center"/>
    </xf>
    <xf numFmtId="165" fontId="139" fillId="0" borderId="0" xfId="7" applyNumberFormat="1" applyFont="1" applyBorder="1" applyAlignment="1">
      <alignment vertical="center"/>
    </xf>
    <xf numFmtId="43" fontId="142" fillId="0" borderId="0" xfId="7" applyFont="1"/>
    <xf numFmtId="165" fontId="104" fillId="0" borderId="0" xfId="7" applyNumberFormat="1" applyFont="1"/>
    <xf numFmtId="0" fontId="143" fillId="0" borderId="0" xfId="0" applyFont="1" applyAlignment="1">
      <alignment horizontal="right"/>
    </xf>
    <xf numFmtId="165" fontId="144" fillId="0" borderId="0" xfId="0" applyNumberFormat="1" applyFont="1"/>
    <xf numFmtId="165" fontId="11" fillId="2" borderId="130" xfId="7" applyNumberFormat="1" applyFont="1" applyFill="1" applyBorder="1" applyAlignment="1" applyProtection="1">
      <alignment vertical="center"/>
      <protection locked="0"/>
    </xf>
    <xf numFmtId="165" fontId="101" fillId="0" borderId="0" xfId="0" applyNumberFormat="1" applyFont="1" applyAlignment="1">
      <alignment vertical="center"/>
    </xf>
    <xf numFmtId="0" fontId="14" fillId="0" borderId="0" xfId="0" applyFont="1"/>
    <xf numFmtId="0" fontId="15" fillId="0" borderId="11" xfId="0" applyFont="1" applyBorder="1" applyAlignment="1">
      <alignment horizontal="left" vertical="center" wrapText="1"/>
    </xf>
    <xf numFmtId="165" fontId="15" fillId="0" borderId="132" xfId="7" applyNumberFormat="1" applyFont="1" applyBorder="1" applyAlignment="1">
      <alignment vertical="center" wrapText="1"/>
    </xf>
    <xf numFmtId="0" fontId="15" fillId="0" borderId="11" xfId="0" applyFont="1" applyBorder="1" applyAlignment="1">
      <alignment horizontal="left" vertical="center" wrapText="1" indent="1"/>
    </xf>
    <xf numFmtId="169" fontId="15" fillId="36" borderId="0" xfId="20" applyFont="1"/>
    <xf numFmtId="169" fontId="15" fillId="0" borderId="0" xfId="20" applyFont="1" applyFill="1"/>
    <xf numFmtId="10" fontId="15" fillId="2" borderId="129" xfId="20961" applyNumberFormat="1" applyFont="1" applyFill="1" applyBorder="1" applyAlignment="1" applyProtection="1">
      <alignment vertical="center"/>
      <protection locked="0"/>
    </xf>
    <xf numFmtId="10" fontId="15" fillId="0" borderId="129" xfId="0" applyNumberFormat="1" applyFont="1" applyBorder="1" applyAlignment="1" applyProtection="1">
      <alignment vertical="center"/>
      <protection locked="0"/>
    </xf>
    <xf numFmtId="10" fontId="15" fillId="2" borderId="136" xfId="20961" applyNumberFormat="1" applyFont="1" applyFill="1" applyBorder="1" applyAlignment="1" applyProtection="1">
      <alignment vertical="center"/>
      <protection locked="0"/>
    </xf>
    <xf numFmtId="165" fontId="15" fillId="0" borderId="129" xfId="7" applyNumberFormat="1" applyFont="1" applyFill="1" applyBorder="1" applyAlignment="1">
      <alignment vertical="center"/>
    </xf>
    <xf numFmtId="165" fontId="7" fillId="0" borderId="18" xfId="7" applyNumberFormat="1" applyFont="1" applyFill="1" applyBorder="1" applyAlignment="1" applyProtection="1">
      <alignment horizontal="right" vertical="center" wrapText="1"/>
    </xf>
    <xf numFmtId="0" fontId="147" fillId="0" borderId="147" xfId="0" applyFont="1" applyBorder="1" applyAlignment="1">
      <alignment horizontal="left" vertical="center"/>
    </xf>
    <xf numFmtId="10" fontId="11" fillId="2" borderId="129" xfId="0" applyNumberFormat="1" applyFont="1" applyFill="1" applyBorder="1" applyAlignment="1" applyProtection="1">
      <alignment vertical="center"/>
      <protection locked="0"/>
    </xf>
    <xf numFmtId="10" fontId="7" fillId="2" borderId="129" xfId="0" applyNumberFormat="1" applyFont="1" applyFill="1" applyBorder="1" applyAlignment="1" applyProtection="1">
      <alignment vertical="center"/>
      <protection locked="0"/>
    </xf>
    <xf numFmtId="165" fontId="15" fillId="2" borderId="130" xfId="0" applyNumberFormat="1" applyFont="1" applyFill="1" applyBorder="1" applyAlignment="1" applyProtection="1">
      <alignment vertical="center"/>
      <protection locked="0"/>
    </xf>
    <xf numFmtId="10" fontId="11" fillId="2" borderId="136" xfId="0" applyNumberFormat="1" applyFont="1" applyFill="1" applyBorder="1" applyAlignment="1" applyProtection="1">
      <alignment vertical="center"/>
      <protection locked="0"/>
    </xf>
    <xf numFmtId="165" fontId="3" fillId="0" borderId="0" xfId="7" applyNumberFormat="1" applyFont="1" applyAlignment="1">
      <alignment horizontal="left" vertical="center"/>
    </xf>
    <xf numFmtId="43" fontId="3" fillId="0" borderId="0" xfId="0" applyNumberFormat="1" applyFont="1" applyAlignment="1">
      <alignment horizontal="left" vertical="center"/>
    </xf>
    <xf numFmtId="165" fontId="15" fillId="0" borderId="129" xfId="7" applyNumberFormat="1" applyFont="1" applyFill="1" applyBorder="1" applyAlignment="1">
      <alignment vertical="center" wrapText="1"/>
    </xf>
    <xf numFmtId="1" fontId="15" fillId="0" borderId="0" xfId="0" applyNumberFormat="1" applyFont="1"/>
    <xf numFmtId="165" fontId="7" fillId="0" borderId="0" xfId="0" applyNumberFormat="1" applyFont="1" applyAlignment="1">
      <alignment vertical="center"/>
    </xf>
    <xf numFmtId="165" fontId="7" fillId="0" borderId="147" xfId="7" applyNumberFormat="1" applyFont="1" applyBorder="1" applyAlignment="1">
      <alignment vertical="center"/>
    </xf>
    <xf numFmtId="165" fontId="148" fillId="0" borderId="0" xfId="0" applyNumberFormat="1" applyFont="1" applyAlignment="1">
      <alignment vertical="center"/>
    </xf>
    <xf numFmtId="165" fontId="8" fillId="0" borderId="55" xfId="7" applyNumberFormat="1" applyFont="1" applyFill="1" applyBorder="1" applyAlignment="1">
      <alignment vertical="center"/>
    </xf>
    <xf numFmtId="165" fontId="7" fillId="0" borderId="129" xfId="7" applyNumberFormat="1" applyFont="1" applyFill="1" applyBorder="1" applyAlignment="1">
      <alignment vertical="center"/>
    </xf>
    <xf numFmtId="165" fontId="7" fillId="0" borderId="55" xfId="7" applyNumberFormat="1" applyFont="1" applyFill="1" applyBorder="1" applyAlignment="1">
      <alignment vertical="center"/>
    </xf>
    <xf numFmtId="165" fontId="7" fillId="0" borderId="139" xfId="7" applyNumberFormat="1" applyFont="1" applyFill="1" applyBorder="1" applyAlignment="1">
      <alignment horizontal="left" vertical="center"/>
    </xf>
    <xf numFmtId="165" fontId="7" fillId="0" borderId="147" xfId="7" applyNumberFormat="1" applyFont="1" applyFill="1" applyBorder="1" applyAlignment="1">
      <alignment vertical="center"/>
    </xf>
    <xf numFmtId="165" fontId="101" fillId="0" borderId="0" xfId="7" applyNumberFormat="1" applyFont="1" applyAlignment="1">
      <alignment vertical="center"/>
    </xf>
    <xf numFmtId="10" fontId="105" fillId="0" borderId="129" xfId="20961" applyNumberFormat="1" applyFont="1" applyFill="1" applyBorder="1" applyAlignment="1">
      <alignment vertical="center"/>
    </xf>
    <xf numFmtId="1" fontId="105" fillId="0" borderId="129" xfId="7" applyNumberFormat="1" applyFont="1" applyFill="1" applyBorder="1" applyAlignment="1">
      <alignment vertical="center"/>
    </xf>
    <xf numFmtId="165" fontId="105" fillId="0" borderId="129" xfId="7" applyNumberFormat="1" applyFont="1" applyFill="1" applyBorder="1" applyAlignment="1">
      <alignment vertical="center"/>
    </xf>
    <xf numFmtId="165" fontId="105" fillId="0" borderId="130" xfId="7" applyNumberFormat="1" applyFont="1" applyFill="1" applyBorder="1" applyAlignment="1">
      <alignment vertical="center"/>
    </xf>
    <xf numFmtId="10" fontId="139" fillId="0" borderId="129" xfId="20961" applyNumberFormat="1" applyFont="1" applyFill="1" applyBorder="1" applyAlignment="1">
      <alignment vertical="center"/>
    </xf>
    <xf numFmtId="1" fontId="139" fillId="0" borderId="129" xfId="7" applyNumberFormat="1" applyFont="1" applyFill="1" applyBorder="1" applyAlignment="1">
      <alignment vertical="center"/>
    </xf>
    <xf numFmtId="165" fontId="11" fillId="2" borderId="130" xfId="0" applyNumberFormat="1" applyFont="1" applyFill="1" applyBorder="1" applyAlignment="1" applyProtection="1">
      <alignment vertical="center"/>
      <protection locked="0"/>
    </xf>
    <xf numFmtId="165" fontId="15" fillId="2" borderId="129" xfId="0" applyNumberFormat="1" applyFont="1" applyFill="1" applyBorder="1" applyAlignment="1" applyProtection="1">
      <alignment vertical="center"/>
      <protection locked="0"/>
    </xf>
    <xf numFmtId="195" fontId="15" fillId="2" borderId="129" xfId="0" applyNumberFormat="1" applyFont="1" applyFill="1" applyBorder="1" applyAlignment="1" applyProtection="1">
      <alignment vertical="center"/>
      <protection locked="0"/>
    </xf>
    <xf numFmtId="4" fontId="0" fillId="0" borderId="0" xfId="0" applyNumberFormat="1"/>
    <xf numFmtId="165" fontId="100" fillId="0" borderId="0" xfId="0" applyNumberFormat="1" applyFont="1"/>
    <xf numFmtId="49" fontId="7" fillId="0" borderId="135" xfId="0" applyNumberFormat="1" applyFont="1" applyBorder="1" applyAlignment="1">
      <alignment horizontal="left" vertical="center"/>
    </xf>
    <xf numFmtId="0" fontId="15" fillId="0" borderId="0" xfId="0" applyFont="1" applyAlignment="1">
      <alignment horizontal="right"/>
    </xf>
    <xf numFmtId="165" fontId="101" fillId="0" borderId="129" xfId="7" applyNumberFormat="1" applyFont="1" applyFill="1" applyBorder="1"/>
    <xf numFmtId="0" fontId="100" fillId="0" borderId="129" xfId="0" applyFont="1" applyBorder="1" applyAlignment="1">
      <alignment horizontal="left" wrapText="1" indent="4"/>
    </xf>
    <xf numFmtId="0" fontId="100" fillId="0" borderId="129" xfId="0" applyFont="1" applyBorder="1" applyAlignment="1">
      <alignment horizontal="left" wrapText="1" indent="1"/>
    </xf>
    <xf numFmtId="165" fontId="104" fillId="0" borderId="129" xfId="7" applyNumberFormat="1" applyFont="1" applyFill="1" applyBorder="1"/>
    <xf numFmtId="0" fontId="7" fillId="0" borderId="100" xfId="0" applyFont="1" applyBorder="1" applyAlignment="1">
      <alignment vertical="center"/>
    </xf>
    <xf numFmtId="0" fontId="7" fillId="0" borderId="147" xfId="0" applyFont="1" applyBorder="1" applyAlignment="1">
      <alignment vertical="center" wrapText="1"/>
    </xf>
    <xf numFmtId="10" fontId="15" fillId="0" borderId="15" xfId="20961" applyNumberFormat="1" applyFont="1" applyFill="1" applyBorder="1" applyAlignment="1">
      <alignment horizontal="left" vertical="center"/>
    </xf>
    <xf numFmtId="10" fontId="15" fillId="0" borderId="100" xfId="20961" applyNumberFormat="1" applyFont="1" applyFill="1" applyBorder="1" applyAlignment="1">
      <alignment horizontal="left" vertical="center"/>
    </xf>
    <xf numFmtId="10" fontId="15" fillId="0" borderId="148" xfId="20961" applyNumberFormat="1" applyFont="1" applyFill="1" applyBorder="1" applyAlignment="1">
      <alignment horizontal="left" vertical="center"/>
    </xf>
    <xf numFmtId="165" fontId="7" fillId="0" borderId="14" xfId="7" applyNumberFormat="1" applyFont="1" applyFill="1" applyBorder="1" applyAlignment="1" applyProtection="1">
      <alignment vertical="center"/>
      <protection locked="0"/>
    </xf>
    <xf numFmtId="165" fontId="15" fillId="0" borderId="3" xfId="7" applyNumberFormat="1" applyFont="1" applyFill="1" applyBorder="1"/>
    <xf numFmtId="165" fontId="103" fillId="0" borderId="129" xfId="7" applyNumberFormat="1" applyFont="1" applyFill="1" applyBorder="1" applyAlignment="1">
      <alignment vertical="center"/>
    </xf>
    <xf numFmtId="165" fontId="100" fillId="0" borderId="129" xfId="7" applyNumberFormat="1" applyFont="1" applyFill="1" applyBorder="1"/>
    <xf numFmtId="0" fontId="100" fillId="0" borderId="122" xfId="0" applyFont="1" applyBorder="1" applyAlignment="1">
      <alignment vertical="center" wrapText="1" readingOrder="1"/>
    </xf>
    <xf numFmtId="0" fontId="105" fillId="0" borderId="130" xfId="0" applyFont="1" applyBorder="1" applyAlignment="1">
      <alignment horizontal="left" vertical="center"/>
    </xf>
    <xf numFmtId="0" fontId="103" fillId="0" borderId="129" xfId="0" applyFont="1" applyBorder="1" applyAlignment="1">
      <alignment vertical="center" wrapText="1" readingOrder="1"/>
    </xf>
    <xf numFmtId="165" fontId="139" fillId="0" borderId="129" xfId="7" applyNumberFormat="1" applyFont="1" applyFill="1" applyBorder="1" applyAlignment="1">
      <alignment vertical="center"/>
    </xf>
    <xf numFmtId="165" fontId="7" fillId="0" borderId="147" xfId="7" applyNumberFormat="1" applyFont="1" applyFill="1" applyBorder="1" applyAlignment="1">
      <alignment horizontal="right" vertical="center"/>
    </xf>
    <xf numFmtId="167" fontId="12" fillId="0" borderId="148" xfId="0" applyNumberFormat="1" applyFont="1" applyBorder="1" applyAlignment="1">
      <alignment horizontal="center" vertical="center"/>
    </xf>
    <xf numFmtId="167" fontId="14" fillId="0" borderId="148" xfId="0" applyNumberFormat="1" applyFont="1" applyBorder="1" applyAlignment="1">
      <alignment horizontal="center" vertical="center"/>
    </xf>
    <xf numFmtId="167" fontId="15" fillId="0" borderId="15" xfId="0" applyNumberFormat="1" applyFont="1" applyBorder="1" applyAlignment="1">
      <alignment horizontal="center" vertical="center"/>
    </xf>
    <xf numFmtId="165" fontId="15" fillId="0" borderId="100" xfId="7" applyNumberFormat="1" applyFont="1" applyFill="1" applyBorder="1" applyAlignment="1">
      <alignment vertical="center"/>
    </xf>
    <xf numFmtId="165" fontId="7" fillId="0" borderId="85" xfId="7" applyNumberFormat="1" applyFont="1" applyFill="1" applyBorder="1" applyAlignment="1">
      <alignment vertical="center"/>
    </xf>
    <xf numFmtId="165" fontId="14" fillId="0" borderId="100" xfId="7" applyNumberFormat="1" applyFont="1" applyFill="1" applyBorder="1" applyAlignment="1">
      <alignment vertical="center"/>
    </xf>
    <xf numFmtId="165" fontId="15" fillId="0" borderId="0" xfId="7" applyNumberFormat="1" applyFont="1" applyFill="1" applyBorder="1" applyAlignment="1">
      <alignment vertical="center"/>
    </xf>
    <xf numFmtId="165" fontId="15" fillId="0" borderId="78" xfId="7" applyNumberFormat="1" applyFont="1" applyFill="1" applyBorder="1" applyAlignment="1">
      <alignment vertical="center"/>
    </xf>
    <xf numFmtId="169" fontId="7" fillId="0" borderId="85" xfId="7" applyNumberFormat="1" applyFont="1" applyFill="1" applyBorder="1" applyAlignment="1">
      <alignment vertical="center"/>
    </xf>
    <xf numFmtId="10" fontId="11" fillId="2" borderId="138" xfId="0" applyNumberFormat="1" applyFont="1" applyFill="1" applyBorder="1" applyAlignment="1" applyProtection="1">
      <alignment vertical="center"/>
      <protection locked="0"/>
    </xf>
    <xf numFmtId="10" fontId="7" fillId="2" borderId="138" xfId="0" applyNumberFormat="1" applyFont="1" applyFill="1" applyBorder="1" applyAlignment="1" applyProtection="1">
      <alignment vertical="center"/>
      <protection locked="0"/>
    </xf>
    <xf numFmtId="10" fontId="11" fillId="2" borderId="135" xfId="0" applyNumberFormat="1" applyFont="1" applyFill="1" applyBorder="1" applyAlignment="1" applyProtection="1">
      <alignment vertical="center"/>
      <protection locked="0"/>
    </xf>
    <xf numFmtId="3" fontId="15" fillId="0" borderId="3" xfId="7" applyNumberFormat="1" applyFont="1" applyBorder="1"/>
    <xf numFmtId="38" fontId="15" fillId="0" borderId="3" xfId="7" applyNumberFormat="1" applyFont="1" applyBorder="1"/>
    <xf numFmtId="165" fontId="7" fillId="36" borderId="0" xfId="20" applyNumberFormat="1" applyFont="1"/>
    <xf numFmtId="165" fontId="15" fillId="3" borderId="83" xfId="0" applyNumberFormat="1" applyFont="1" applyFill="1" applyBorder="1" applyAlignment="1">
      <alignment vertical="center"/>
    </xf>
    <xf numFmtId="165" fontId="15" fillId="3" borderId="15" xfId="0" applyNumberFormat="1" applyFont="1" applyFill="1" applyBorder="1" applyAlignment="1">
      <alignment vertical="center"/>
    </xf>
    <xf numFmtId="3" fontId="120" fillId="3" borderId="129" xfId="7" applyNumberFormat="1" applyFont="1" applyFill="1" applyBorder="1" applyAlignment="1" applyProtection="1">
      <alignment vertical="center"/>
      <protection locked="0"/>
    </xf>
    <xf numFmtId="43" fontId="120" fillId="3" borderId="129" xfId="7" applyFont="1" applyFill="1" applyBorder="1" applyAlignment="1" applyProtection="1">
      <alignment vertical="center"/>
      <protection locked="0"/>
    </xf>
    <xf numFmtId="165" fontId="112" fillId="0" borderId="147" xfId="7" applyNumberFormat="1" applyFont="1" applyBorder="1"/>
    <xf numFmtId="0" fontId="94" fillId="0" borderId="142" xfId="0" applyFont="1" applyBorder="1" applyAlignment="1">
      <alignment horizontal="center" vertical="center"/>
    </xf>
    <xf numFmtId="0" fontId="94" fillId="0" borderId="23" xfId="0" applyFont="1" applyBorder="1" applyAlignment="1">
      <alignment horizontal="center" vertical="center"/>
    </xf>
    <xf numFmtId="0" fontId="94" fillId="0" borderId="143" xfId="0" applyFont="1" applyBorder="1" applyAlignment="1">
      <alignment horizontal="center" vertical="center"/>
    </xf>
    <xf numFmtId="0" fontId="121" fillId="0" borderId="52" xfId="0" applyFont="1" applyBorder="1" applyAlignment="1">
      <alignment horizontal="left" vertical="center" wrapText="1"/>
    </xf>
    <xf numFmtId="0" fontId="121" fillId="0" borderId="51" xfId="0" applyFont="1" applyBorder="1" applyAlignment="1">
      <alignment horizontal="left" vertical="center" wrapText="1"/>
    </xf>
    <xf numFmtId="165" fontId="15" fillId="0" borderId="86" xfId="7" applyNumberFormat="1" applyFont="1" applyBorder="1" applyAlignment="1">
      <alignment horizontal="center" vertical="center"/>
    </xf>
    <xf numFmtId="165" fontId="15" fillId="0" borderId="83" xfId="7" applyNumberFormat="1" applyFont="1" applyBorder="1" applyAlignment="1">
      <alignment horizontal="center" vertical="center"/>
    </xf>
    <xf numFmtId="165" fontId="15" fillId="0" borderId="84" xfId="7" applyNumberFormat="1" applyFont="1" applyBorder="1" applyAlignment="1">
      <alignment horizontal="center" vertical="center"/>
    </xf>
    <xf numFmtId="165" fontId="15" fillId="0" borderId="124" xfId="7" applyNumberFormat="1" applyFont="1" applyBorder="1" applyAlignment="1">
      <alignment horizontal="center" vertical="center"/>
    </xf>
    <xf numFmtId="165" fontId="15" fillId="0" borderId="125" xfId="7" applyNumberFormat="1" applyFont="1" applyBorder="1" applyAlignment="1">
      <alignment horizontal="center" vertical="center"/>
    </xf>
    <xf numFmtId="165" fontId="15" fillId="0" borderId="126" xfId="7" applyNumberFormat="1" applyFont="1" applyBorder="1" applyAlignment="1">
      <alignment horizontal="center" vertical="center"/>
    </xf>
    <xf numFmtId="0" fontId="7" fillId="0" borderId="129" xfId="0" applyFont="1" applyBorder="1" applyAlignment="1">
      <alignment horizontal="center" vertical="center"/>
    </xf>
    <xf numFmtId="0" fontId="8" fillId="0" borderId="129" xfId="0" applyFont="1" applyBorder="1" applyAlignment="1">
      <alignment horizontal="center" vertical="center"/>
    </xf>
    <xf numFmtId="0" fontId="15" fillId="0" borderId="129" xfId="0" applyFont="1" applyBorder="1" applyAlignment="1">
      <alignment horizontal="center" vertical="center"/>
    </xf>
    <xf numFmtId="0" fontId="14" fillId="0" borderId="129" xfId="0" applyFont="1" applyBorder="1" applyAlignment="1">
      <alignment horizontal="center" vertical="center" wrapText="1"/>
    </xf>
    <xf numFmtId="0" fontId="120" fillId="0" borderId="123" xfId="0" applyFont="1" applyBorder="1" applyAlignment="1">
      <alignment horizontal="center" vertical="center"/>
    </xf>
    <xf numFmtId="0" fontId="120" fillId="0" borderId="123"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3" xfId="0" applyFont="1" applyBorder="1" applyAlignment="1">
      <alignment vertical="center" wrapText="1"/>
    </xf>
    <xf numFmtId="0" fontId="15" fillId="0" borderId="14" xfId="0" applyFont="1" applyBorder="1" applyAlignment="1">
      <alignment vertical="center"/>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15" fillId="0" borderId="147" xfId="0" applyFont="1" applyBorder="1" applyAlignment="1">
      <alignment horizontal="center" vertical="center" wrapText="1"/>
    </xf>
    <xf numFmtId="0" fontId="15" fillId="0" borderId="132" xfId="0" applyFont="1" applyBorder="1" applyAlignment="1">
      <alignment horizontal="center" vertical="center"/>
    </xf>
    <xf numFmtId="0" fontId="15" fillId="0" borderId="15" xfId="0" applyFont="1" applyBorder="1" applyAlignment="1">
      <alignment horizontal="center" vertical="center"/>
    </xf>
    <xf numFmtId="0" fontId="14" fillId="35" borderId="104" xfId="0" applyFont="1" applyFill="1" applyBorder="1" applyAlignment="1">
      <alignment horizontal="center" vertical="center" wrapText="1"/>
    </xf>
    <xf numFmtId="0" fontId="14" fillId="35" borderId="22" xfId="0" applyFont="1" applyFill="1" applyBorder="1" applyAlignment="1">
      <alignment horizontal="center" vertical="center" wrapText="1"/>
    </xf>
    <xf numFmtId="0" fontId="14" fillId="35" borderId="101" xfId="0" applyFont="1" applyFill="1" applyBorder="1" applyAlignment="1">
      <alignment horizontal="center" vertical="center" wrapText="1"/>
    </xf>
    <xf numFmtId="0" fontId="14" fillId="35" borderId="84" xfId="0" applyFont="1" applyFill="1" applyBorder="1" applyAlignment="1">
      <alignment horizontal="center" vertical="center" wrapText="1"/>
    </xf>
    <xf numFmtId="0" fontId="7" fillId="3" borderId="53" xfId="13" applyFont="1" applyFill="1" applyBorder="1" applyAlignment="1" applyProtection="1">
      <alignment horizontal="center" vertical="center" wrapText="1"/>
      <protection locked="0"/>
    </xf>
    <xf numFmtId="0" fontId="7" fillId="3" borderId="50" xfId="13" applyFont="1" applyFill="1" applyBorder="1" applyAlignment="1" applyProtection="1">
      <alignment horizontal="center" vertical="center" wrapText="1"/>
      <protection locked="0"/>
    </xf>
    <xf numFmtId="9" fontId="15" fillId="0" borderId="6" xfId="0" applyNumberFormat="1" applyFont="1" applyBorder="1" applyAlignment="1">
      <alignment horizontal="center" vertical="center"/>
    </xf>
    <xf numFmtId="9" fontId="15" fillId="0" borderId="8" xfId="0" applyNumberFormat="1" applyFont="1" applyBorder="1" applyAlignment="1">
      <alignment horizontal="center" vertical="center"/>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165" fontId="8" fillId="3" borderId="10" xfId="1" applyNumberFormat="1" applyFont="1" applyFill="1" applyBorder="1" applyAlignment="1" applyProtection="1">
      <alignment horizontal="center"/>
      <protection locked="0"/>
    </xf>
    <xf numFmtId="165" fontId="8" fillId="3" borderId="11" xfId="1" applyNumberFormat="1" applyFont="1" applyFill="1" applyBorder="1" applyAlignment="1" applyProtection="1">
      <alignment horizontal="center"/>
      <protection locked="0"/>
    </xf>
    <xf numFmtId="165" fontId="8" fillId="3" borderId="12" xfId="1" applyNumberFormat="1" applyFont="1" applyFill="1" applyBorder="1" applyAlignment="1" applyProtection="1">
      <alignment horizontal="center"/>
      <protection locked="0"/>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165" fontId="8" fillId="0" borderId="76" xfId="1" applyNumberFormat="1" applyFont="1" applyFill="1" applyBorder="1" applyAlignment="1" applyProtection="1">
      <alignment horizontal="center" vertical="center" wrapText="1"/>
      <protection locked="0"/>
    </xf>
    <xf numFmtId="165" fontId="8" fillId="0" borderId="77" xfId="1" applyNumberFormat="1" applyFont="1" applyFill="1" applyBorder="1" applyAlignment="1" applyProtection="1">
      <alignment horizontal="center" vertical="center" wrapText="1"/>
      <protection locked="0"/>
    </xf>
    <xf numFmtId="0" fontId="15" fillId="0" borderId="53"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6" xfId="0" applyFont="1" applyBorder="1" applyAlignment="1">
      <alignment horizontal="center" wrapText="1"/>
    </xf>
    <xf numFmtId="0" fontId="15" fillId="0" borderId="8" xfId="0" applyFont="1" applyBorder="1" applyAlignment="1">
      <alignment horizontal="center" wrapText="1"/>
    </xf>
    <xf numFmtId="0" fontId="15" fillId="0" borderId="48"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92" xfId="0" applyFont="1" applyBorder="1" applyAlignment="1">
      <alignment horizontal="center" vertical="center" wrapText="1"/>
    </xf>
    <xf numFmtId="0" fontId="13" fillId="0" borderId="46" xfId="0" applyFont="1" applyBorder="1" applyAlignment="1">
      <alignment horizontal="left" vertical="center"/>
    </xf>
    <xf numFmtId="0" fontId="13" fillId="0" borderId="47" xfId="0" applyFont="1" applyBorder="1" applyAlignment="1">
      <alignment horizontal="left"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wrapText="1"/>
    </xf>
    <xf numFmtId="0" fontId="15" fillId="0" borderId="100" xfId="0" applyFont="1" applyBorder="1" applyAlignment="1">
      <alignment horizontal="center" vertical="center" wrapText="1"/>
    </xf>
    <xf numFmtId="0" fontId="8" fillId="0" borderId="107" xfId="0" applyFont="1" applyBorder="1" applyAlignment="1">
      <alignment horizontal="left" vertical="center" wrapText="1"/>
    </xf>
    <xf numFmtId="0" fontId="8" fillId="0" borderId="108" xfId="0" applyFont="1" applyBorder="1" applyAlignment="1">
      <alignment horizontal="left" vertical="center" wrapText="1"/>
    </xf>
    <xf numFmtId="0" fontId="8" fillId="0" borderId="110" xfId="0" applyFont="1" applyBorder="1" applyAlignment="1">
      <alignment horizontal="left" vertical="center" wrapText="1"/>
    </xf>
    <xf numFmtId="0" fontId="8" fillId="0" borderId="111" xfId="0" applyFont="1" applyBorder="1" applyAlignment="1">
      <alignment horizontal="left" vertical="center" wrapText="1"/>
    </xf>
    <xf numFmtId="0" fontId="8" fillId="0" borderId="113" xfId="0" applyFont="1" applyBorder="1" applyAlignment="1">
      <alignment horizontal="left" vertical="center" wrapText="1"/>
    </xf>
    <xf numFmtId="0" fontId="8" fillId="0" borderId="114" xfId="0" applyFont="1" applyBorder="1" applyAlignment="1">
      <alignment horizontal="left" vertical="center" wrapText="1"/>
    </xf>
    <xf numFmtId="0" fontId="14" fillId="0" borderId="128" xfId="0" applyFont="1" applyBorder="1" applyAlignment="1">
      <alignment horizontal="center" vertical="center" wrapText="1"/>
    </xf>
    <xf numFmtId="0" fontId="14" fillId="0" borderId="127" xfId="0" applyFont="1" applyBorder="1" applyAlignment="1">
      <alignment horizontal="center" vertical="center" wrapText="1"/>
    </xf>
    <xf numFmtId="0" fontId="14" fillId="0" borderId="109"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112" xfId="0" applyFont="1" applyBorder="1" applyAlignment="1">
      <alignment horizontal="center" vertical="center" wrapText="1"/>
    </xf>
    <xf numFmtId="0" fontId="14" fillId="0" borderId="9" xfId="0" applyFont="1" applyBorder="1" applyAlignment="1">
      <alignment horizontal="center" vertical="center" wrapText="1"/>
    </xf>
    <xf numFmtId="0" fontId="100" fillId="0" borderId="130" xfId="0" applyFont="1" applyBorder="1" applyAlignment="1">
      <alignment horizontal="center" vertical="center" wrapText="1"/>
    </xf>
    <xf numFmtId="0" fontId="100" fillId="0" borderId="5" xfId="0" applyFont="1" applyBorder="1" applyAlignment="1">
      <alignment horizontal="center" vertical="center" wrapText="1"/>
    </xf>
    <xf numFmtId="0" fontId="103" fillId="0" borderId="107" xfId="0" applyFont="1" applyBorder="1" applyAlignment="1">
      <alignment horizontal="left" vertical="center" wrapText="1"/>
    </xf>
    <xf numFmtId="0" fontId="103" fillId="0" borderId="108" xfId="0" applyFont="1" applyBorder="1" applyAlignment="1">
      <alignment horizontal="left" vertical="center" wrapText="1"/>
    </xf>
    <xf numFmtId="0" fontId="103" fillId="0" borderId="113" xfId="0" applyFont="1" applyBorder="1" applyAlignment="1">
      <alignment horizontal="left" vertical="center" wrapText="1"/>
    </xf>
    <xf numFmtId="0" fontId="103" fillId="0" borderId="114" xfId="0" applyFont="1" applyBorder="1" applyAlignment="1">
      <alignment horizontal="left" vertical="center" wrapText="1"/>
    </xf>
    <xf numFmtId="0" fontId="100" fillId="0" borderId="129" xfId="0" applyFont="1" applyBorder="1" applyAlignment="1">
      <alignment horizontal="center" vertical="center" wrapText="1"/>
    </xf>
    <xf numFmtId="0" fontId="100" fillId="0" borderId="132" xfId="0" applyFont="1" applyBorder="1" applyAlignment="1">
      <alignment horizontal="center" vertical="center" wrapText="1"/>
    </xf>
    <xf numFmtId="0" fontId="100" fillId="0" borderId="131" xfId="0" applyFont="1" applyBorder="1" applyAlignment="1">
      <alignment horizontal="center" vertical="center" wrapText="1"/>
    </xf>
    <xf numFmtId="0" fontId="107" fillId="0" borderId="129" xfId="0" applyFont="1" applyBorder="1" applyAlignment="1">
      <alignment horizontal="center" vertical="center"/>
    </xf>
    <xf numFmtId="0" fontId="102" fillId="0" borderId="128" xfId="0" applyFont="1" applyBorder="1" applyAlignment="1">
      <alignment horizontal="center" vertical="center"/>
    </xf>
    <xf numFmtId="0" fontId="102" fillId="0" borderId="133" xfId="0" applyFont="1" applyBorder="1" applyAlignment="1">
      <alignment horizontal="center" vertical="center"/>
    </xf>
    <xf numFmtId="0" fontId="102" fillId="0" borderId="45" xfId="0" applyFont="1" applyBorder="1" applyAlignment="1">
      <alignment horizontal="center" vertical="center"/>
    </xf>
    <xf numFmtId="0" fontId="102" fillId="0" borderId="9" xfId="0" applyFont="1" applyBorder="1" applyAlignment="1">
      <alignment horizontal="center" vertical="center"/>
    </xf>
    <xf numFmtId="0" fontId="103" fillId="0" borderId="129" xfId="0" applyFont="1" applyBorder="1" applyAlignment="1">
      <alignment horizontal="center" vertical="center" wrapText="1"/>
    </xf>
    <xf numFmtId="0" fontId="103" fillId="0" borderId="128" xfId="0" applyFont="1" applyBorder="1" applyAlignment="1">
      <alignment horizontal="center" vertical="center" wrapText="1"/>
    </xf>
    <xf numFmtId="0" fontId="103" fillId="0" borderId="133" xfId="0" applyFont="1" applyBorder="1" applyAlignment="1">
      <alignment horizontal="center" vertical="center" wrapText="1"/>
    </xf>
    <xf numFmtId="0" fontId="103" fillId="0" borderId="115" xfId="0" applyFont="1" applyBorder="1" applyAlignment="1">
      <alignment horizontal="center" vertical="center" wrapText="1"/>
    </xf>
    <xf numFmtId="0" fontId="103" fillId="0" borderId="116" xfId="0" applyFont="1" applyBorder="1" applyAlignment="1">
      <alignment horizontal="center" vertical="center" wrapText="1"/>
    </xf>
    <xf numFmtId="0" fontId="103" fillId="0" borderId="45" xfId="0" applyFont="1" applyBorder="1" applyAlignment="1">
      <alignment horizontal="center" vertical="center" wrapText="1"/>
    </xf>
    <xf numFmtId="0" fontId="103" fillId="0" borderId="9" xfId="0" applyFont="1" applyBorder="1" applyAlignment="1">
      <alignment horizontal="center" vertical="center" wrapText="1"/>
    </xf>
    <xf numFmtId="0" fontId="100" fillId="0" borderId="134" xfId="0" applyFont="1" applyBorder="1" applyAlignment="1">
      <alignment horizontal="center" vertical="center" wrapText="1"/>
    </xf>
    <xf numFmtId="0" fontId="103" fillId="0" borderId="117" xfId="0" applyFont="1" applyBorder="1" applyAlignment="1">
      <alignment horizontal="center" vertical="center" wrapText="1"/>
    </xf>
    <xf numFmtId="0" fontId="103" fillId="0" borderId="5" xfId="0" applyFont="1" applyBorder="1" applyAlignment="1">
      <alignment horizontal="center" vertical="center" wrapText="1"/>
    </xf>
    <xf numFmtId="0" fontId="100" fillId="0" borderId="117" xfId="0" applyFont="1" applyBorder="1" applyAlignment="1">
      <alignment horizontal="center" vertical="center" wrapText="1"/>
    </xf>
    <xf numFmtId="0" fontId="100" fillId="0" borderId="128" xfId="0" applyFont="1" applyBorder="1" applyAlignment="1">
      <alignment horizontal="center" vertical="center" wrapText="1"/>
    </xf>
    <xf numFmtId="0" fontId="100" fillId="0" borderId="127" xfId="0" applyFont="1" applyBorder="1" applyAlignment="1">
      <alignment horizontal="center" vertical="center" wrapText="1"/>
    </xf>
    <xf numFmtId="0" fontId="100" fillId="0" borderId="133" xfId="0" applyFont="1" applyBorder="1" applyAlignment="1">
      <alignment horizontal="center" vertical="center" wrapText="1"/>
    </xf>
    <xf numFmtId="0" fontId="100" fillId="0" borderId="9" xfId="0" applyFont="1" applyBorder="1" applyAlignment="1">
      <alignment horizontal="center" vertical="center" wrapText="1"/>
    </xf>
    <xf numFmtId="0" fontId="7" fillId="0" borderId="146" xfId="0" applyFont="1" applyBorder="1" applyAlignment="1">
      <alignment horizontal="center" vertical="center" wrapText="1"/>
    </xf>
    <xf numFmtId="0" fontId="7" fillId="0" borderId="148"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92" xfId="0" applyFont="1" applyBorder="1" applyAlignment="1">
      <alignment horizontal="center" vertical="center" wrapText="1"/>
    </xf>
    <xf numFmtId="0" fontId="8" fillId="0" borderId="46" xfId="0" applyFont="1" applyBorder="1" applyAlignment="1">
      <alignment horizontal="left" vertical="center" wrapText="1"/>
    </xf>
    <xf numFmtId="0" fontId="8" fillId="0" borderId="92" xfId="0" applyFont="1" applyBorder="1" applyAlignment="1">
      <alignment horizontal="left" vertical="center" wrapText="1"/>
    </xf>
    <xf numFmtId="0" fontId="8" fillId="0" borderId="49" xfId="0" applyFont="1" applyBorder="1" applyAlignment="1">
      <alignment horizontal="left" vertical="center" wrapText="1"/>
    </xf>
    <xf numFmtId="0" fontId="8" fillId="0" borderId="78" xfId="0" applyFont="1" applyBorder="1" applyAlignment="1">
      <alignment horizontal="left" vertical="center" wrapText="1"/>
    </xf>
    <xf numFmtId="0" fontId="8" fillId="0" borderId="106" xfId="0" applyFont="1" applyBorder="1" applyAlignment="1">
      <alignment horizontal="left" vertical="center" wrapText="1"/>
    </xf>
    <xf numFmtId="0" fontId="8" fillId="0" borderId="140" xfId="0" applyFont="1" applyBorder="1" applyAlignment="1">
      <alignment horizontal="left" vertical="center" wrapText="1"/>
    </xf>
    <xf numFmtId="0" fontId="7" fillId="0" borderId="130"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55" xfId="0" applyFont="1" applyBorder="1" applyAlignment="1">
      <alignment horizontal="center" vertical="center" wrapText="1"/>
    </xf>
    <xf numFmtId="0" fontId="7" fillId="0" borderId="128" xfId="0" applyFont="1" applyBorder="1" applyAlignment="1">
      <alignment horizontal="center" vertical="center" wrapText="1"/>
    </xf>
    <xf numFmtId="0" fontId="7" fillId="0" borderId="144" xfId="0" applyFont="1" applyBorder="1" applyAlignment="1">
      <alignment horizontal="center" vertical="center" wrapText="1"/>
    </xf>
    <xf numFmtId="0" fontId="7" fillId="0" borderId="147" xfId="0" applyFont="1" applyBorder="1" applyAlignment="1">
      <alignment horizontal="center" vertical="center" wrapText="1"/>
    </xf>
    <xf numFmtId="0" fontId="100" fillId="0" borderId="128" xfId="0" applyFont="1" applyBorder="1" applyAlignment="1">
      <alignment horizontal="center" vertical="top" wrapText="1"/>
    </xf>
    <xf numFmtId="0" fontId="100" fillId="0" borderId="127" xfId="0" applyFont="1" applyBorder="1" applyAlignment="1">
      <alignment horizontal="center" vertical="top" wrapText="1"/>
    </xf>
    <xf numFmtId="0" fontId="100" fillId="0" borderId="134" xfId="0" applyFont="1" applyBorder="1" applyAlignment="1">
      <alignment horizontal="center" vertical="top" wrapText="1"/>
    </xf>
    <xf numFmtId="0" fontId="100" fillId="0" borderId="131" xfId="0" applyFont="1" applyBorder="1" applyAlignment="1">
      <alignment horizontal="center" vertical="top" wrapText="1"/>
    </xf>
    <xf numFmtId="0" fontId="95" fillId="0" borderId="118" xfId="0" applyFont="1" applyBorder="1" applyAlignment="1">
      <alignment horizontal="left" vertical="center" wrapText="1"/>
    </xf>
    <xf numFmtId="0" fontId="95" fillId="0" borderId="119" xfId="0" applyFont="1" applyBorder="1" applyAlignment="1">
      <alignment horizontal="left" vertical="center" wrapText="1"/>
    </xf>
    <xf numFmtId="0" fontId="106" fillId="0" borderId="129" xfId="0" applyFont="1" applyBorder="1" applyAlignment="1">
      <alignment horizontal="center" vertical="center"/>
    </xf>
    <xf numFmtId="0" fontId="105" fillId="0" borderId="129" xfId="0" applyFont="1" applyBorder="1" applyAlignment="1">
      <alignment horizontal="center" vertical="center" wrapText="1"/>
    </xf>
    <xf numFmtId="0" fontId="105" fillId="0" borderId="130" xfId="0" applyFont="1" applyBorder="1" applyAlignment="1">
      <alignment horizontal="center" vertical="center" wrapText="1"/>
    </xf>
    <xf numFmtId="0" fontId="95" fillId="0" borderId="56" xfId="0" applyFont="1" applyBorder="1" applyAlignment="1">
      <alignment horizontal="center" vertical="center"/>
    </xf>
    <xf numFmtId="0" fontId="95" fillId="0" borderId="57" xfId="0" applyFont="1" applyBorder="1" applyAlignment="1">
      <alignment horizontal="center" vertical="center"/>
    </xf>
    <xf numFmtId="0" fontId="95" fillId="0" borderId="58" xfId="0" applyFont="1" applyBorder="1" applyAlignment="1">
      <alignment horizontal="center" vertical="center"/>
    </xf>
    <xf numFmtId="0" fontId="96" fillId="0" borderId="85" xfId="0" applyFont="1" applyBorder="1" applyAlignment="1">
      <alignment horizontal="left" vertical="center" wrapText="1"/>
    </xf>
    <xf numFmtId="0" fontId="95" fillId="75" borderId="59" xfId="0" applyFont="1" applyFill="1" applyBorder="1" applyAlignment="1">
      <alignment horizontal="center" vertical="center" wrapText="1"/>
    </xf>
    <xf numFmtId="0" fontId="95" fillId="75" borderId="60" xfId="0" applyFont="1" applyFill="1" applyBorder="1" applyAlignment="1">
      <alignment horizontal="center" vertical="center" wrapText="1"/>
    </xf>
    <xf numFmtId="0" fontId="95" fillId="75" borderId="61" xfId="0" applyFont="1" applyFill="1" applyBorder="1" applyAlignment="1">
      <alignment horizontal="center" vertical="center" wrapText="1"/>
    </xf>
    <xf numFmtId="0" fontId="96" fillId="0" borderId="45" xfId="0" applyFont="1" applyBorder="1" applyAlignment="1">
      <alignment horizontal="left" vertical="center" wrapText="1"/>
    </xf>
    <xf numFmtId="0" fontId="96" fillId="0" borderId="9" xfId="0" applyFont="1" applyBorder="1" applyAlignment="1">
      <alignment horizontal="left" vertical="center" wrapText="1"/>
    </xf>
    <xf numFmtId="0" fontId="96" fillId="0" borderId="86" xfId="0" applyFont="1" applyBorder="1" applyAlignment="1">
      <alignment horizontal="left" vertical="center" wrapText="1"/>
    </xf>
    <xf numFmtId="0" fontId="96" fillId="0" borderId="84" xfId="0" applyFont="1" applyBorder="1" applyAlignment="1">
      <alignment horizontal="left" vertical="center" wrapText="1"/>
    </xf>
    <xf numFmtId="0" fontId="114" fillId="3" borderId="86" xfId="0" applyFont="1" applyFill="1" applyBorder="1" applyAlignment="1">
      <alignment vertical="center" wrapText="1"/>
    </xf>
    <xf numFmtId="0" fontId="114" fillId="3" borderId="84" xfId="0" applyFont="1" applyFill="1" applyBorder="1" applyAlignment="1">
      <alignment vertical="center" wrapText="1"/>
    </xf>
    <xf numFmtId="0" fontId="96" fillId="3" borderId="86" xfId="0" applyFont="1" applyFill="1" applyBorder="1" applyAlignment="1">
      <alignment vertical="center" wrapText="1"/>
    </xf>
    <xf numFmtId="0" fontId="96" fillId="3" borderId="84" xfId="0" applyFont="1" applyFill="1" applyBorder="1" applyAlignment="1">
      <alignment vertical="center" wrapText="1"/>
    </xf>
    <xf numFmtId="0" fontId="96" fillId="0" borderId="86" xfId="0" applyFont="1" applyBorder="1" applyAlignment="1">
      <alignment horizontal="left"/>
    </xf>
    <xf numFmtId="0" fontId="96" fillId="0" borderId="84" xfId="0" applyFont="1" applyBorder="1" applyAlignment="1">
      <alignment horizontal="left"/>
    </xf>
    <xf numFmtId="0" fontId="96" fillId="0" borderId="86" xfId="0" applyFont="1" applyBorder="1" applyAlignment="1">
      <alignment vertical="center" wrapText="1"/>
    </xf>
    <xf numFmtId="0" fontId="96" fillId="0" borderId="84" xfId="0" applyFont="1" applyBorder="1" applyAlignment="1">
      <alignment vertical="center" wrapText="1"/>
    </xf>
    <xf numFmtId="0" fontId="96" fillId="0" borderId="124" xfId="0" applyFont="1" applyBorder="1" applyAlignment="1">
      <alignment horizontal="left" vertical="center" wrapText="1"/>
    </xf>
    <xf numFmtId="0" fontId="96" fillId="0" borderId="125" xfId="0" applyFont="1" applyBorder="1" applyAlignment="1">
      <alignment horizontal="left" vertical="center" wrapText="1"/>
    </xf>
    <xf numFmtId="0" fontId="96" fillId="0" borderId="126" xfId="0" applyFont="1" applyBorder="1" applyAlignment="1">
      <alignment horizontal="left" vertical="center" wrapText="1"/>
    </xf>
    <xf numFmtId="0" fontId="96" fillId="3" borderId="63" xfId="0" applyFont="1" applyFill="1" applyBorder="1" applyAlignment="1">
      <alignment horizontal="left" vertical="center" wrapText="1"/>
    </xf>
    <xf numFmtId="0" fontId="96" fillId="3" borderId="64" xfId="0" applyFont="1" applyFill="1" applyBorder="1" applyAlignment="1">
      <alignment horizontal="left" vertical="center" wrapText="1"/>
    </xf>
    <xf numFmtId="0" fontId="96" fillId="0" borderId="66" xfId="0" applyFont="1" applyBorder="1" applyAlignment="1">
      <alignment horizontal="left" vertical="center" wrapText="1"/>
    </xf>
    <xf numFmtId="0" fontId="96" fillId="0" borderId="67" xfId="0" applyFont="1" applyBorder="1" applyAlignment="1">
      <alignment horizontal="left" vertical="center" wrapText="1"/>
    </xf>
    <xf numFmtId="0" fontId="95" fillId="0" borderId="59" xfId="0" applyFont="1" applyBorder="1" applyAlignment="1">
      <alignment horizontal="center" vertical="center" wrapText="1"/>
    </xf>
    <xf numFmtId="0" fontId="95" fillId="0" borderId="60" xfId="0" applyFont="1" applyBorder="1" applyAlignment="1">
      <alignment horizontal="center" vertical="center" wrapText="1"/>
    </xf>
    <xf numFmtId="0" fontId="95" fillId="0" borderId="61" xfId="0" applyFont="1" applyBorder="1" applyAlignment="1">
      <alignment horizontal="center" vertical="center" wrapText="1"/>
    </xf>
    <xf numFmtId="0" fontId="96" fillId="0" borderId="45" xfId="0" applyFont="1" applyBorder="1" applyAlignment="1">
      <alignment vertical="center" wrapText="1"/>
    </xf>
    <xf numFmtId="0" fontId="96" fillId="0" borderId="9" xfId="0" applyFont="1" applyBorder="1" applyAlignment="1">
      <alignment vertical="center" wrapText="1"/>
    </xf>
    <xf numFmtId="0" fontId="96" fillId="0" borderId="63" xfId="0" applyFont="1" applyBorder="1" applyAlignment="1">
      <alignment horizontal="left" vertical="center" wrapText="1"/>
    </xf>
    <xf numFmtId="0" fontId="96" fillId="0" borderId="64" xfId="0" applyFont="1" applyBorder="1" applyAlignment="1">
      <alignment horizontal="left" vertical="center" wrapText="1"/>
    </xf>
    <xf numFmtId="0" fontId="114" fillId="0" borderId="86" xfId="0" applyFont="1" applyBorder="1" applyAlignment="1">
      <alignment horizontal="left" vertical="center" wrapText="1"/>
    </xf>
    <xf numFmtId="0" fontId="114" fillId="0" borderId="84" xfId="0" applyFont="1" applyBorder="1" applyAlignment="1">
      <alignment horizontal="left" vertical="center" wrapText="1"/>
    </xf>
    <xf numFmtId="0" fontId="96" fillId="3" borderId="86" xfId="0" applyFont="1" applyFill="1" applyBorder="1" applyAlignment="1">
      <alignment horizontal="left" vertical="center" wrapText="1"/>
    </xf>
    <xf numFmtId="0" fontId="96" fillId="3" borderId="84" xfId="0" applyFont="1" applyFill="1" applyBorder="1" applyAlignment="1">
      <alignment horizontal="left" vertical="center" wrapText="1"/>
    </xf>
    <xf numFmtId="0" fontId="95" fillId="75" borderId="68" xfId="0" applyFont="1" applyFill="1" applyBorder="1" applyAlignment="1">
      <alignment horizontal="center" vertical="center" wrapText="1"/>
    </xf>
    <xf numFmtId="0" fontId="95" fillId="75" borderId="0" xfId="0" applyFont="1" applyFill="1" applyAlignment="1">
      <alignment horizontal="center" vertical="center" wrapText="1"/>
    </xf>
    <xf numFmtId="0" fontId="95" fillId="75" borderId="69" xfId="0" applyFont="1" applyFill="1" applyBorder="1" applyAlignment="1">
      <alignment horizontal="center" vertical="center" wrapText="1"/>
    </xf>
    <xf numFmtId="0" fontId="95" fillId="0" borderId="68" xfId="0" applyFont="1" applyBorder="1" applyAlignment="1">
      <alignment horizontal="center" vertical="center" wrapText="1"/>
    </xf>
    <xf numFmtId="0" fontId="95" fillId="0" borderId="0" xfId="0" applyFont="1" applyAlignment="1">
      <alignment horizontal="center" vertical="center" wrapText="1"/>
    </xf>
    <xf numFmtId="0" fontId="95" fillId="0" borderId="69" xfId="0" applyFont="1" applyBorder="1" applyAlignment="1">
      <alignment horizontal="center" vertical="center" wrapText="1"/>
    </xf>
    <xf numFmtId="0" fontId="95" fillId="75" borderId="73" xfId="0" applyFont="1" applyFill="1" applyBorder="1" applyAlignment="1">
      <alignment horizontal="center" vertical="center"/>
    </xf>
    <xf numFmtId="0" fontId="95" fillId="75" borderId="74" xfId="0" applyFont="1" applyFill="1" applyBorder="1" applyAlignment="1">
      <alignment horizontal="center" vertical="center"/>
    </xf>
    <xf numFmtId="0" fontId="95" fillId="75" borderId="75" xfId="0" applyFont="1" applyFill="1" applyBorder="1" applyAlignment="1">
      <alignment horizontal="center" vertical="center"/>
    </xf>
    <xf numFmtId="0" fontId="95" fillId="75" borderId="129" xfId="0" applyFont="1" applyFill="1" applyBorder="1" applyAlignment="1">
      <alignment horizontal="center" vertical="center" wrapText="1"/>
    </xf>
    <xf numFmtId="0" fontId="95" fillId="0" borderId="129" xfId="0" applyFont="1" applyBorder="1" applyAlignment="1">
      <alignment horizontal="center" vertical="center"/>
    </xf>
    <xf numFmtId="0" fontId="96" fillId="0" borderId="132" xfId="13" applyFont="1" applyBorder="1" applyAlignment="1" applyProtection="1">
      <alignment horizontal="left" vertical="top" wrapText="1"/>
      <protection locked="0"/>
    </xf>
    <xf numFmtId="0" fontId="96" fillId="0" borderId="131" xfId="13" applyFont="1" applyBorder="1" applyAlignment="1" applyProtection="1">
      <alignment horizontal="left" vertical="top" wrapText="1"/>
      <protection locked="0"/>
    </xf>
    <xf numFmtId="0" fontId="96" fillId="3" borderId="132" xfId="13" applyFont="1" applyFill="1" applyBorder="1" applyAlignment="1" applyProtection="1">
      <alignment horizontal="left" vertical="top" wrapText="1"/>
      <protection locked="0"/>
    </xf>
    <xf numFmtId="0" fontId="96" fillId="3" borderId="131" xfId="13" applyFont="1" applyFill="1" applyBorder="1" applyAlignment="1" applyProtection="1">
      <alignment horizontal="left" vertical="top" wrapText="1"/>
      <protection locked="0"/>
    </xf>
    <xf numFmtId="0" fontId="95" fillId="0" borderId="71" xfId="0" applyFont="1" applyBorder="1" applyAlignment="1">
      <alignment horizontal="center" vertical="center"/>
    </xf>
    <xf numFmtId="49" fontId="96" fillId="0" borderId="0" xfId="0" applyNumberFormat="1" applyFont="1" applyAlignment="1">
      <alignment horizontal="center" vertical="center"/>
    </xf>
    <xf numFmtId="0" fontId="95" fillId="75" borderId="132" xfId="0" applyFont="1" applyFill="1" applyBorder="1" applyAlignment="1">
      <alignment horizontal="center" vertical="center" wrapText="1"/>
    </xf>
    <xf numFmtId="0" fontId="95" fillId="75" borderId="131" xfId="0" applyFont="1" applyFill="1" applyBorder="1" applyAlignment="1">
      <alignment horizontal="center" vertical="center" wrapText="1"/>
    </xf>
    <xf numFmtId="0" fontId="96" fillId="0" borderId="132" xfId="0" applyFont="1" applyBorder="1" applyAlignment="1">
      <alignment horizontal="left" vertical="center" wrapText="1"/>
    </xf>
    <xf numFmtId="0" fontId="96" fillId="0" borderId="131" xfId="0" applyFont="1" applyBorder="1" applyAlignment="1">
      <alignment horizontal="left" vertical="center" wrapText="1"/>
    </xf>
    <xf numFmtId="0" fontId="96" fillId="0" borderId="129" xfId="0" applyFont="1" applyBorder="1" applyAlignment="1">
      <alignment horizontal="left" vertical="top" wrapText="1"/>
    </xf>
    <xf numFmtId="0" fontId="96" fillId="0" borderId="132" xfId="0" applyFont="1" applyBorder="1" applyAlignment="1">
      <alignment horizontal="left" vertical="top" wrapText="1"/>
    </xf>
    <xf numFmtId="0" fontId="96" fillId="0" borderId="129" xfId="0" applyFont="1" applyBorder="1" applyAlignment="1">
      <alignment horizontal="left" vertical="center" wrapText="1"/>
    </xf>
    <xf numFmtId="0" fontId="96" fillId="0" borderId="129" xfId="0" applyFont="1" applyBorder="1" applyAlignment="1">
      <alignment horizontal="center"/>
    </xf>
    <xf numFmtId="0" fontId="95" fillId="0" borderId="132" xfId="0" applyFont="1" applyBorder="1" applyAlignment="1">
      <alignment horizontal="center" vertical="center" wrapText="1"/>
    </xf>
    <xf numFmtId="0" fontId="95" fillId="0" borderId="131" xfId="0" applyFont="1" applyBorder="1" applyAlignment="1">
      <alignment horizontal="center" vertical="center" wrapText="1"/>
    </xf>
    <xf numFmtId="0" fontId="96" fillId="0" borderId="131" xfId="0" applyFont="1" applyBorder="1" applyAlignment="1">
      <alignment horizontal="left" vertical="top" wrapText="1"/>
    </xf>
  </cellXfs>
  <cellStyles count="21419">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24" xfId="21417" xr:uid="{D970FB31-5F1F-4077-A040-266FA6E88B0F}"/>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22" xfId="21418" xr:uid="{2DD899ED-2E92-48AE-A8DB-D981ACD9D098}"/>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ystal.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zoomScale="70" zoomScaleNormal="70" workbookViewId="0">
      <pane xSplit="1" ySplit="7" topLeftCell="B8" activePane="bottomRight" state="frozen"/>
      <selection activeCell="C24" sqref="C24"/>
      <selection pane="topRight" activeCell="C24" sqref="C24"/>
      <selection pane="bottomLeft" activeCell="C24" sqref="C24"/>
      <selection pane="bottomRight" activeCell="C24" sqref="C24"/>
    </sheetView>
  </sheetViews>
  <sheetFormatPr defaultRowHeight="14.4"/>
  <cols>
    <col min="1" max="1" width="10.21875" style="9" customWidth="1"/>
    <col min="2" max="2" width="153" style="331" bestFit="1" customWidth="1"/>
    <col min="3" max="3" width="39.44140625" style="317" customWidth="1"/>
    <col min="4" max="6" width="8.88671875" style="317"/>
    <col min="7" max="7" width="25" style="317" customWidth="1"/>
    <col min="8" max="16384" width="8.88671875" style="317"/>
  </cols>
  <sheetData>
    <row r="1" spans="1:3">
      <c r="A1" s="316"/>
      <c r="B1" s="15" t="s">
        <v>131</v>
      </c>
      <c r="C1" s="316"/>
    </row>
    <row r="2" spans="1:3" s="321" customFormat="1">
      <c r="A2" s="318">
        <v>1</v>
      </c>
      <c r="B2" s="319" t="s">
        <v>896</v>
      </c>
      <c r="C2" s="320" t="s">
        <v>946</v>
      </c>
    </row>
    <row r="3" spans="1:3" s="321" customFormat="1">
      <c r="A3" s="318">
        <v>2</v>
      </c>
      <c r="B3" s="322" t="s">
        <v>897</v>
      </c>
      <c r="C3" s="320" t="s">
        <v>947</v>
      </c>
    </row>
    <row r="4" spans="1:3" s="321" customFormat="1">
      <c r="A4" s="318">
        <v>3</v>
      </c>
      <c r="B4" s="322" t="s">
        <v>898</v>
      </c>
      <c r="C4" s="320" t="s">
        <v>948</v>
      </c>
    </row>
    <row r="5" spans="1:3" s="321" customFormat="1">
      <c r="A5" s="323">
        <v>4</v>
      </c>
      <c r="B5" s="324" t="s">
        <v>899</v>
      </c>
      <c r="C5" s="332" t="s">
        <v>949</v>
      </c>
    </row>
    <row r="6" spans="1:3" s="325" customFormat="1" ht="65.25" customHeight="1">
      <c r="A6" s="785" t="s">
        <v>900</v>
      </c>
      <c r="B6" s="786"/>
      <c r="C6" s="786"/>
    </row>
    <row r="7" spans="1:3">
      <c r="A7" s="326" t="s">
        <v>214</v>
      </c>
      <c r="B7" s="33" t="s">
        <v>132</v>
      </c>
    </row>
    <row r="8" spans="1:3">
      <c r="A8" s="275">
        <v>1</v>
      </c>
      <c r="B8" s="327" t="s">
        <v>111</v>
      </c>
    </row>
    <row r="9" spans="1:3">
      <c r="A9" s="275">
        <v>2</v>
      </c>
      <c r="B9" s="327" t="s">
        <v>133</v>
      </c>
    </row>
    <row r="10" spans="1:3">
      <c r="A10" s="275">
        <v>3</v>
      </c>
      <c r="B10" s="327" t="s">
        <v>134</v>
      </c>
    </row>
    <row r="11" spans="1:3">
      <c r="A11" s="275">
        <v>4</v>
      </c>
      <c r="B11" s="327" t="s">
        <v>135</v>
      </c>
    </row>
    <row r="12" spans="1:3">
      <c r="A12" s="275">
        <v>5</v>
      </c>
      <c r="B12" s="327" t="s">
        <v>87</v>
      </c>
    </row>
    <row r="13" spans="1:3">
      <c r="A13" s="275">
        <v>6</v>
      </c>
      <c r="B13" s="154" t="s">
        <v>868</v>
      </c>
    </row>
    <row r="14" spans="1:3">
      <c r="A14" s="275">
        <v>7</v>
      </c>
      <c r="B14" s="327" t="s">
        <v>136</v>
      </c>
    </row>
    <row r="15" spans="1:3">
      <c r="A15" s="275">
        <v>8</v>
      </c>
      <c r="B15" s="327" t="s">
        <v>139</v>
      </c>
    </row>
    <row r="16" spans="1:3">
      <c r="A16" s="275">
        <v>9</v>
      </c>
      <c r="B16" s="327" t="s">
        <v>67</v>
      </c>
    </row>
    <row r="17" spans="1:3">
      <c r="A17" s="155" t="s">
        <v>330</v>
      </c>
      <c r="B17" s="327" t="s">
        <v>312</v>
      </c>
    </row>
    <row r="18" spans="1:3">
      <c r="A18" s="275">
        <v>10</v>
      </c>
      <c r="B18" s="327" t="s">
        <v>140</v>
      </c>
      <c r="C18" s="328"/>
    </row>
    <row r="19" spans="1:3">
      <c r="A19" s="275">
        <v>11</v>
      </c>
      <c r="B19" s="154" t="s">
        <v>127</v>
      </c>
    </row>
    <row r="20" spans="1:3">
      <c r="A20" s="275">
        <v>12</v>
      </c>
      <c r="B20" s="154" t="s">
        <v>124</v>
      </c>
    </row>
    <row r="21" spans="1:3">
      <c r="A21" s="275">
        <v>13</v>
      </c>
      <c r="B21" s="156" t="s">
        <v>256</v>
      </c>
    </row>
    <row r="22" spans="1:3">
      <c r="A22" s="275">
        <v>14</v>
      </c>
      <c r="B22" s="327" t="s">
        <v>307</v>
      </c>
    </row>
    <row r="23" spans="1:3">
      <c r="A23" s="275">
        <v>15</v>
      </c>
      <c r="B23" s="327" t="s">
        <v>66</v>
      </c>
    </row>
    <row r="24" spans="1:3">
      <c r="A24" s="275">
        <v>15.1</v>
      </c>
      <c r="B24" s="327" t="s">
        <v>338</v>
      </c>
    </row>
    <row r="25" spans="1:3">
      <c r="A25" s="329">
        <v>15.2</v>
      </c>
      <c r="B25" s="330" t="s">
        <v>891</v>
      </c>
    </row>
    <row r="26" spans="1:3">
      <c r="A26" s="275">
        <v>16</v>
      </c>
      <c r="B26" s="327" t="s">
        <v>384</v>
      </c>
    </row>
    <row r="27" spans="1:3">
      <c r="A27" s="275">
        <v>17</v>
      </c>
      <c r="B27" s="327" t="s">
        <v>604</v>
      </c>
    </row>
    <row r="28" spans="1:3">
      <c r="A28" s="275">
        <v>18</v>
      </c>
      <c r="B28" s="327" t="s">
        <v>847</v>
      </c>
    </row>
    <row r="29" spans="1:3">
      <c r="A29" s="275">
        <v>19</v>
      </c>
      <c r="B29" s="327" t="s">
        <v>848</v>
      </c>
    </row>
    <row r="30" spans="1:3">
      <c r="A30" s="275">
        <v>20</v>
      </c>
      <c r="B30" s="327" t="s">
        <v>849</v>
      </c>
    </row>
    <row r="31" spans="1:3">
      <c r="A31" s="275">
        <v>21</v>
      </c>
      <c r="B31" s="327" t="s">
        <v>477</v>
      </c>
    </row>
    <row r="32" spans="1:3">
      <c r="A32" s="275">
        <v>22</v>
      </c>
      <c r="B32" s="327" t="s">
        <v>850</v>
      </c>
    </row>
    <row r="33" spans="1:2" ht="27.6">
      <c r="A33" s="275">
        <v>23</v>
      </c>
      <c r="B33" s="154" t="s">
        <v>846</v>
      </c>
    </row>
    <row r="34" spans="1:2">
      <c r="A34" s="275">
        <v>24</v>
      </c>
      <c r="B34" s="327" t="s">
        <v>851</v>
      </c>
    </row>
    <row r="35" spans="1:2">
      <c r="A35" s="275">
        <v>25</v>
      </c>
      <c r="B35" s="327" t="s">
        <v>852</v>
      </c>
    </row>
    <row r="36" spans="1:2">
      <c r="A36" s="275">
        <v>26</v>
      </c>
      <c r="B36" s="327" t="s">
        <v>645</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მიკრო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0" location="'12. CRM'!A1" display="საკრედიტო რისკის მიტიგაცია" xr:uid="{00000000-0004-0000-0000-00000A000000}"/>
    <hyperlink ref="B19" location="'11. CRWA'!A1" display="საკრედიტო რისკის მიხედვით შეწონილი რისკის პოზიციები" xr:uid="{00000000-0004-0000-0000-00000B000000}"/>
    <hyperlink ref="B21"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3"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2"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4" location="'15.1. LR'!A1" display="ლევერიჯის კოეფიციენტი" xr:uid="{00000000-0004-0000-0000-000010000000}"/>
    <hyperlink ref="B26" location="'16. NSFR'!A1" display="წმინდა სტაბილური დაფინანსების კოეფიციენტი" xr:uid="{00000000-0004-0000-0000-000011000000}"/>
    <hyperlink ref="B27"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28"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29"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1" location="'21. NPL'!A1" display="უმოქმედო სესხების ცვლილება" xr:uid="{00000000-0004-0000-0000-000015000000}"/>
    <hyperlink ref="B32"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3"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4"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5"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0" location="'20. Reserves'!A1" display="რეზერვის ცვლილება სესხებზე და კორპორატიულ სავალო ფასიანი ქაღალდებზე" xr:uid="{00000000-0004-0000-0000-00001A000000}"/>
    <hyperlink ref="B36" location="'26. Retail Products'!A1" display="ზოგადი ინფორმაცია საცალო პროდუქტებზე" xr:uid="{00000000-0004-0000-0000-00001B000000}"/>
    <hyperlink ref="B25" location="'15.2. CVA'!A1" display="საკრედიტო გადაფასების კორექტირება" xr:uid="{00000000-0004-0000-0000-00001C000000}"/>
    <hyperlink ref="C5" r:id="rId1" xr:uid="{F67CFD1C-96C9-4B5E-BDC4-E0479CDBC614}"/>
  </hyperlinks>
  <pageMargins left="0.7" right="0.7" top="0.75" bottom="0.75" header="0.3" footer="0.3"/>
  <pageSetup paperSize="9" orientation="portrait" r:id="rId2"/>
  <ignoredErrors>
    <ignoredError sqref="A1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6"/>
  <sheetViews>
    <sheetView zoomScale="70" zoomScaleNormal="70" workbookViewId="0">
      <pane xSplit="1" ySplit="5" topLeftCell="B6" activePane="bottomRight" state="frozen"/>
      <selection activeCell="C24" sqref="C24"/>
      <selection pane="topRight" activeCell="C24" sqref="C24"/>
      <selection pane="bottomLeft" activeCell="C24" sqref="C24"/>
      <selection pane="bottomRight" activeCell="A3" sqref="A3"/>
    </sheetView>
  </sheetViews>
  <sheetFormatPr defaultRowHeight="14.4"/>
  <cols>
    <col min="1" max="1" width="12.44140625" style="9" customWidth="1"/>
    <col min="2" max="2" width="132.44140625" style="9" customWidth="1"/>
    <col min="3" max="3" width="20" style="9" customWidth="1"/>
    <col min="4" max="4" width="8.88671875" style="317"/>
    <col min="5" max="5" width="13.6640625" style="317" customWidth="1"/>
    <col min="6" max="16384" width="8.88671875" style="317"/>
  </cols>
  <sheetData>
    <row r="1" spans="1:6">
      <c r="A1" s="335" t="s">
        <v>869</v>
      </c>
      <c r="B1" s="337" t="str">
        <f>Info!C2</f>
        <v>კრისტალი</v>
      </c>
      <c r="D1" s="338"/>
      <c r="E1" s="338"/>
      <c r="F1" s="338"/>
    </row>
    <row r="2" spans="1:6" s="333" customFormat="1" ht="15.75" customHeight="1">
      <c r="A2" s="335" t="s">
        <v>88</v>
      </c>
      <c r="B2" s="336">
        <f>'1. key ratios'!B2</f>
        <v>46203</v>
      </c>
    </row>
    <row r="3" spans="1:6" s="333" customFormat="1" ht="15.75" customHeight="1"/>
    <row r="4" spans="1:6" ht="15" thickBot="1">
      <c r="A4" s="9" t="s">
        <v>220</v>
      </c>
      <c r="B4" s="445" t="s">
        <v>67</v>
      </c>
    </row>
    <row r="5" spans="1:6">
      <c r="A5" s="195" t="s">
        <v>25</v>
      </c>
      <c r="B5" s="196"/>
      <c r="C5" s="197" t="s">
        <v>26</v>
      </c>
    </row>
    <row r="6" spans="1:6">
      <c r="A6" s="198">
        <v>1</v>
      </c>
      <c r="B6" s="446" t="s">
        <v>27</v>
      </c>
      <c r="C6" s="455">
        <v>115376272.83209434</v>
      </c>
    </row>
    <row r="7" spans="1:6">
      <c r="A7" s="198">
        <v>2</v>
      </c>
      <c r="B7" s="199" t="s">
        <v>28</v>
      </c>
      <c r="C7" s="753">
        <v>3634576</v>
      </c>
    </row>
    <row r="8" spans="1:6">
      <c r="A8" s="198">
        <v>3</v>
      </c>
      <c r="B8" s="200" t="s">
        <v>29</v>
      </c>
      <c r="C8" s="753">
        <v>22109970.23</v>
      </c>
    </row>
    <row r="9" spans="1:6">
      <c r="A9" s="198">
        <v>4</v>
      </c>
      <c r="B9" s="200" t="s">
        <v>30</v>
      </c>
      <c r="C9" s="753">
        <v>0</v>
      </c>
    </row>
    <row r="10" spans="1:6">
      <c r="A10" s="198">
        <v>5</v>
      </c>
      <c r="B10" s="200" t="s">
        <v>31</v>
      </c>
      <c r="C10" s="753">
        <v>0</v>
      </c>
    </row>
    <row r="11" spans="1:6">
      <c r="A11" s="198">
        <v>6</v>
      </c>
      <c r="B11" s="201" t="s">
        <v>32</v>
      </c>
      <c r="C11" s="753">
        <v>89631726.602094337</v>
      </c>
    </row>
    <row r="12" spans="1:6" s="448" customFormat="1">
      <c r="A12" s="198">
        <v>7</v>
      </c>
      <c r="B12" s="446" t="s">
        <v>33</v>
      </c>
      <c r="C12" s="456">
        <v>9097545.7799999993</v>
      </c>
    </row>
    <row r="13" spans="1:6" s="448" customFormat="1">
      <c r="A13" s="198">
        <v>8</v>
      </c>
      <c r="B13" s="202" t="s">
        <v>34</v>
      </c>
      <c r="C13" s="447">
        <v>0</v>
      </c>
    </row>
    <row r="14" spans="1:6" s="448" customFormat="1" ht="27.6">
      <c r="A14" s="198">
        <v>9</v>
      </c>
      <c r="B14" s="203" t="s">
        <v>35</v>
      </c>
      <c r="C14" s="753">
        <v>0</v>
      </c>
    </row>
    <row r="15" spans="1:6" s="448" customFormat="1">
      <c r="A15" s="198">
        <v>10</v>
      </c>
      <c r="B15" s="204" t="s">
        <v>36</v>
      </c>
      <c r="C15" s="753">
        <v>8713754.7799999993</v>
      </c>
    </row>
    <row r="16" spans="1:6" s="448" customFormat="1">
      <c r="A16" s="198">
        <v>11</v>
      </c>
      <c r="B16" s="205" t="s">
        <v>37</v>
      </c>
      <c r="C16" s="753">
        <v>0</v>
      </c>
    </row>
    <row r="17" spans="1:3" s="448" customFormat="1">
      <c r="A17" s="198">
        <v>12</v>
      </c>
      <c r="B17" s="204" t="s">
        <v>38</v>
      </c>
      <c r="C17" s="753">
        <v>0</v>
      </c>
    </row>
    <row r="18" spans="1:3" s="448" customFormat="1">
      <c r="A18" s="198">
        <v>13</v>
      </c>
      <c r="B18" s="206" t="s">
        <v>908</v>
      </c>
      <c r="C18" s="753">
        <v>0</v>
      </c>
    </row>
    <row r="19" spans="1:3" s="448" customFormat="1">
      <c r="A19" s="198">
        <v>14</v>
      </c>
      <c r="B19" s="204" t="s">
        <v>39</v>
      </c>
      <c r="C19" s="753">
        <v>0</v>
      </c>
    </row>
    <row r="20" spans="1:3" s="448" customFormat="1" ht="27.6">
      <c r="A20" s="198">
        <v>15</v>
      </c>
      <c r="B20" s="204" t="s">
        <v>40</v>
      </c>
      <c r="C20" s="753">
        <v>0</v>
      </c>
    </row>
    <row r="21" spans="1:3" s="448" customFormat="1" ht="27.6">
      <c r="A21" s="198">
        <v>16</v>
      </c>
      <c r="B21" s="205" t="s">
        <v>909</v>
      </c>
      <c r="C21" s="753">
        <v>0</v>
      </c>
    </row>
    <row r="22" spans="1:3" s="448" customFormat="1">
      <c r="A22" s="198">
        <v>17</v>
      </c>
      <c r="B22" s="449" t="s">
        <v>41</v>
      </c>
      <c r="C22" s="753">
        <v>383791</v>
      </c>
    </row>
    <row r="23" spans="1:3" s="448" customFormat="1">
      <c r="A23" s="198">
        <v>18</v>
      </c>
      <c r="B23" s="450" t="s">
        <v>648</v>
      </c>
      <c r="C23" s="447">
        <v>0</v>
      </c>
    </row>
    <row r="24" spans="1:3" s="448" customFormat="1">
      <c r="A24" s="198"/>
      <c r="B24" s="205"/>
      <c r="C24" s="451"/>
    </row>
    <row r="25" spans="1:3" s="448" customFormat="1">
      <c r="A25" s="198"/>
      <c r="B25" s="205"/>
      <c r="C25" s="451"/>
    </row>
    <row r="26" spans="1:3" s="448" customFormat="1" ht="27.6">
      <c r="A26" s="198">
        <v>21</v>
      </c>
      <c r="B26" s="205" t="s">
        <v>42</v>
      </c>
      <c r="C26" s="447">
        <v>0</v>
      </c>
    </row>
    <row r="27" spans="1:3" s="448" customFormat="1">
      <c r="A27" s="198"/>
      <c r="B27" s="205"/>
      <c r="C27" s="451"/>
    </row>
    <row r="28" spans="1:3" s="448" customFormat="1" ht="27.6">
      <c r="A28" s="198">
        <v>23</v>
      </c>
      <c r="B28" s="205" t="s">
        <v>43</v>
      </c>
      <c r="C28" s="447">
        <v>0</v>
      </c>
    </row>
    <row r="29" spans="1:3" s="448" customFormat="1">
      <c r="A29" s="198">
        <v>24</v>
      </c>
      <c r="B29" s="452" t="s">
        <v>22</v>
      </c>
      <c r="C29" s="456">
        <v>106278727.05209434</v>
      </c>
    </row>
    <row r="30" spans="1:3" s="448" customFormat="1">
      <c r="A30" s="207"/>
      <c r="B30" s="208"/>
      <c r="C30" s="453"/>
    </row>
    <row r="31" spans="1:3" s="448" customFormat="1">
      <c r="A31" s="207">
        <v>25</v>
      </c>
      <c r="B31" s="452" t="s">
        <v>44</v>
      </c>
      <c r="C31" s="456">
        <v>0</v>
      </c>
    </row>
    <row r="32" spans="1:3" s="448" customFormat="1">
      <c r="A32" s="207">
        <v>26</v>
      </c>
      <c r="B32" s="200" t="s">
        <v>45</v>
      </c>
      <c r="C32" s="454">
        <v>0</v>
      </c>
    </row>
    <row r="33" spans="1:3" s="448" customFormat="1">
      <c r="A33" s="207">
        <v>27</v>
      </c>
      <c r="B33" s="203" t="s">
        <v>46</v>
      </c>
      <c r="C33" s="447">
        <v>0</v>
      </c>
    </row>
    <row r="34" spans="1:3" s="448" customFormat="1">
      <c r="A34" s="207">
        <v>28</v>
      </c>
      <c r="B34" s="203" t="s">
        <v>47</v>
      </c>
      <c r="C34" s="447">
        <v>0</v>
      </c>
    </row>
    <row r="35" spans="1:3" s="448" customFormat="1">
      <c r="A35" s="207">
        <v>29</v>
      </c>
      <c r="B35" s="200" t="s">
        <v>48</v>
      </c>
      <c r="C35" s="447">
        <v>0</v>
      </c>
    </row>
    <row r="36" spans="1:3" s="448" customFormat="1">
      <c r="A36" s="207">
        <v>30</v>
      </c>
      <c r="B36" s="452" t="s">
        <v>49</v>
      </c>
      <c r="C36" s="456">
        <v>0</v>
      </c>
    </row>
    <row r="37" spans="1:3" s="448" customFormat="1">
      <c r="A37" s="207">
        <v>31</v>
      </c>
      <c r="B37" s="203" t="s">
        <v>50</v>
      </c>
      <c r="C37" s="447">
        <v>0</v>
      </c>
    </row>
    <row r="38" spans="1:3" s="448" customFormat="1">
      <c r="A38" s="207">
        <v>32</v>
      </c>
      <c r="B38" s="204" t="s">
        <v>51</v>
      </c>
      <c r="C38" s="447">
        <v>0</v>
      </c>
    </row>
    <row r="39" spans="1:3" s="448" customFormat="1" ht="27.6">
      <c r="A39" s="207">
        <v>33</v>
      </c>
      <c r="B39" s="203" t="s">
        <v>910</v>
      </c>
      <c r="C39" s="447">
        <v>0</v>
      </c>
    </row>
    <row r="40" spans="1:3" s="448" customFormat="1">
      <c r="A40" s="207"/>
      <c r="B40" s="205"/>
      <c r="C40" s="451"/>
    </row>
    <row r="41" spans="1:3" s="448" customFormat="1" ht="27.6">
      <c r="A41" s="207">
        <v>35</v>
      </c>
      <c r="B41" s="205" t="s">
        <v>52</v>
      </c>
      <c r="C41" s="447">
        <v>0</v>
      </c>
    </row>
    <row r="42" spans="1:3" s="448" customFormat="1">
      <c r="A42" s="207">
        <v>36</v>
      </c>
      <c r="B42" s="452" t="s">
        <v>23</v>
      </c>
      <c r="C42" s="456">
        <v>0</v>
      </c>
    </row>
    <row r="43" spans="1:3" s="448" customFormat="1">
      <c r="A43" s="207"/>
      <c r="B43" s="208"/>
      <c r="C43" s="453"/>
    </row>
    <row r="44" spans="1:3" s="448" customFormat="1">
      <c r="A44" s="207">
        <v>37</v>
      </c>
      <c r="B44" s="209" t="s">
        <v>53</v>
      </c>
      <c r="C44" s="456">
        <v>23663626</v>
      </c>
    </row>
    <row r="45" spans="1:3" s="448" customFormat="1">
      <c r="A45" s="207">
        <v>38</v>
      </c>
      <c r="B45" s="200" t="s">
        <v>54</v>
      </c>
      <c r="C45" s="753">
        <v>23663626</v>
      </c>
    </row>
    <row r="46" spans="1:3" s="448" customFormat="1">
      <c r="A46" s="207">
        <v>39</v>
      </c>
      <c r="B46" s="200" t="s">
        <v>55</v>
      </c>
      <c r="C46" s="447">
        <v>0</v>
      </c>
    </row>
    <row r="47" spans="1:3" s="448" customFormat="1">
      <c r="A47" s="207">
        <v>40</v>
      </c>
      <c r="B47" s="210" t="s">
        <v>647</v>
      </c>
      <c r="C47" s="447">
        <v>0</v>
      </c>
    </row>
    <row r="48" spans="1:3" s="448" customFormat="1">
      <c r="A48" s="207">
        <v>41</v>
      </c>
      <c r="B48" s="209" t="s">
        <v>56</v>
      </c>
      <c r="C48" s="456">
        <v>0</v>
      </c>
    </row>
    <row r="49" spans="1:3" s="448" customFormat="1">
      <c r="A49" s="207">
        <v>42</v>
      </c>
      <c r="B49" s="203" t="s">
        <v>57</v>
      </c>
      <c r="C49" s="447">
        <v>0</v>
      </c>
    </row>
    <row r="50" spans="1:3" s="448" customFormat="1">
      <c r="A50" s="207">
        <v>43</v>
      </c>
      <c r="B50" s="204" t="s">
        <v>58</v>
      </c>
      <c r="C50" s="447">
        <v>0</v>
      </c>
    </row>
    <row r="51" spans="1:3" s="448" customFormat="1" ht="27.6">
      <c r="A51" s="207">
        <v>44</v>
      </c>
      <c r="B51" s="203" t="s">
        <v>911</v>
      </c>
      <c r="C51" s="447">
        <v>0</v>
      </c>
    </row>
    <row r="52" spans="1:3" s="448" customFormat="1">
      <c r="A52" s="207"/>
      <c r="B52" s="205"/>
      <c r="C52" s="451"/>
    </row>
    <row r="53" spans="1:3" s="448" customFormat="1" ht="15" thickBot="1">
      <c r="A53" s="207">
        <v>46</v>
      </c>
      <c r="B53" s="211" t="s">
        <v>24</v>
      </c>
      <c r="C53" s="457">
        <v>23663626</v>
      </c>
    </row>
    <row r="56" spans="1:3">
      <c r="B56" s="9" t="s">
        <v>113</v>
      </c>
    </row>
  </sheetData>
  <dataValidations count="1">
    <dataValidation operator="lessThanOrEqual" allowBlank="1" showInputMessage="1" showErrorMessage="1" errorTitle="Should be negative number" error="Should be whole negative number or 0" sqref="C24:C25 C27 C29:C32 C36 C40 C42:C44 C48 C52: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zoomScale="80" zoomScaleNormal="80" workbookViewId="0">
      <selection activeCell="A3" sqref="A3"/>
    </sheetView>
  </sheetViews>
  <sheetFormatPr defaultColWidth="9.21875" defaultRowHeight="13.8"/>
  <cols>
    <col min="1" max="1" width="12.88671875" style="9" customWidth="1"/>
    <col min="2" max="2" width="59" style="9" customWidth="1"/>
    <col min="3" max="3" width="16.77734375" style="9" bestFit="1" customWidth="1"/>
    <col min="4" max="4" width="22.21875" style="9" customWidth="1"/>
    <col min="5" max="5" width="9.21875" style="338"/>
    <col min="6" max="6" width="15.44140625" style="338" bestFit="1" customWidth="1"/>
    <col min="7" max="7" width="14.44140625" style="338" bestFit="1" customWidth="1"/>
    <col min="8" max="16384" width="9.21875" style="338"/>
  </cols>
  <sheetData>
    <row r="1" spans="1:7">
      <c r="A1" s="335" t="s">
        <v>869</v>
      </c>
      <c r="B1" s="337" t="str">
        <f>Info!C2</f>
        <v>კრისტალი</v>
      </c>
    </row>
    <row r="2" spans="1:7" s="333" customFormat="1" ht="15.75" customHeight="1">
      <c r="A2" s="335" t="s">
        <v>88</v>
      </c>
      <c r="B2" s="336">
        <f>'1. key ratios'!B2</f>
        <v>46203</v>
      </c>
    </row>
    <row r="3" spans="1:7" s="333" customFormat="1" ht="15.75" customHeight="1"/>
    <row r="4" spans="1:7" ht="14.4" thickBot="1">
      <c r="A4" s="9" t="s">
        <v>311</v>
      </c>
      <c r="B4" s="212" t="s">
        <v>312</v>
      </c>
    </row>
    <row r="5" spans="1:7" s="10" customFormat="1">
      <c r="A5" s="808" t="s">
        <v>313</v>
      </c>
      <c r="B5" s="809"/>
      <c r="C5" s="213" t="s">
        <v>314</v>
      </c>
      <c r="D5" s="214" t="s">
        <v>315</v>
      </c>
    </row>
    <row r="6" spans="1:7" s="31" customFormat="1">
      <c r="A6" s="215">
        <v>1</v>
      </c>
      <c r="B6" s="216" t="s">
        <v>316</v>
      </c>
      <c r="C6" s="216"/>
      <c r="D6" s="217"/>
    </row>
    <row r="7" spans="1:7" s="31" customFormat="1">
      <c r="A7" s="177" t="s">
        <v>317</v>
      </c>
      <c r="B7" s="218" t="s">
        <v>318</v>
      </c>
      <c r="C7" s="458">
        <v>4.4999999999999998E-2</v>
      </c>
      <c r="D7" s="462">
        <v>31111471.365638673</v>
      </c>
      <c r="F7" s="718"/>
      <c r="G7" s="719"/>
    </row>
    <row r="8" spans="1:7" s="31" customFormat="1">
      <c r="A8" s="177" t="s">
        <v>319</v>
      </c>
      <c r="B8" s="218" t="s">
        <v>320</v>
      </c>
      <c r="C8" s="459">
        <v>0.06</v>
      </c>
      <c r="D8" s="462">
        <v>41481961.820851564</v>
      </c>
    </row>
    <row r="9" spans="1:7" s="31" customFormat="1">
      <c r="A9" s="177" t="s">
        <v>321</v>
      </c>
      <c r="B9" s="218" t="s">
        <v>322</v>
      </c>
      <c r="C9" s="459">
        <v>0.08</v>
      </c>
      <c r="D9" s="462">
        <v>55309282.427802086</v>
      </c>
    </row>
    <row r="10" spans="1:7" s="31" customFormat="1">
      <c r="A10" s="215" t="s">
        <v>323</v>
      </c>
      <c r="B10" s="216" t="s">
        <v>324</v>
      </c>
      <c r="C10" s="221"/>
      <c r="D10" s="222"/>
    </row>
    <row r="11" spans="1:7" s="32" customFormat="1">
      <c r="A11" s="177" t="s">
        <v>325</v>
      </c>
      <c r="B11" s="218" t="s">
        <v>941</v>
      </c>
      <c r="C11" s="459">
        <v>2.5000000000000001E-2</v>
      </c>
      <c r="D11" s="462">
        <v>17284150.758688152</v>
      </c>
    </row>
    <row r="12" spans="1:7" s="32" customFormat="1">
      <c r="A12" s="177" t="s">
        <v>326</v>
      </c>
      <c r="B12" s="218" t="s">
        <v>327</v>
      </c>
      <c r="C12" s="459">
        <v>7.4999999999999997E-3</v>
      </c>
      <c r="D12" s="462">
        <v>5185245.2276064456</v>
      </c>
    </row>
    <row r="13" spans="1:7" s="32" customFormat="1">
      <c r="A13" s="177"/>
      <c r="B13" s="218"/>
      <c r="C13" s="220"/>
      <c r="D13" s="219"/>
    </row>
    <row r="14" spans="1:7" s="31" customFormat="1">
      <c r="A14" s="215" t="s">
        <v>328</v>
      </c>
      <c r="B14" s="216" t="s">
        <v>372</v>
      </c>
      <c r="C14" s="223"/>
      <c r="D14" s="222"/>
    </row>
    <row r="15" spans="1:7" s="31" customFormat="1">
      <c r="A15" s="461" t="s">
        <v>331</v>
      </c>
      <c r="B15" s="218" t="s">
        <v>373</v>
      </c>
      <c r="C15" s="459">
        <v>3.2625069180387149E-2</v>
      </c>
      <c r="D15" s="462">
        <v>22555864.569057681</v>
      </c>
    </row>
    <row r="16" spans="1:7" s="31" customFormat="1">
      <c r="A16" s="461" t="s">
        <v>332</v>
      </c>
      <c r="B16" s="218" t="s">
        <v>334</v>
      </c>
      <c r="C16" s="459">
        <v>3.8705069180387144E-2</v>
      </c>
      <c r="D16" s="462">
        <v>26759370.033570636</v>
      </c>
    </row>
    <row r="17" spans="1:4" s="31" customFormat="1">
      <c r="A17" s="461" t="s">
        <v>333</v>
      </c>
      <c r="B17" s="218" t="s">
        <v>370</v>
      </c>
      <c r="C17" s="459">
        <v>4.6705069180387151E-2</v>
      </c>
      <c r="D17" s="462">
        <v>32290298.276350848</v>
      </c>
    </row>
    <row r="18" spans="1:4" s="10" customFormat="1">
      <c r="A18" s="810" t="s">
        <v>371</v>
      </c>
      <c r="B18" s="811"/>
      <c r="C18" s="224" t="s">
        <v>314</v>
      </c>
      <c r="D18" s="225" t="s">
        <v>315</v>
      </c>
    </row>
    <row r="19" spans="1:4" s="31" customFormat="1">
      <c r="A19" s="226">
        <v>4</v>
      </c>
      <c r="B19" s="218" t="s">
        <v>22</v>
      </c>
      <c r="C19" s="459">
        <v>0.11012506918038714</v>
      </c>
      <c r="D19" s="462">
        <v>76136731.920990944</v>
      </c>
    </row>
    <row r="20" spans="1:4" s="31" customFormat="1">
      <c r="A20" s="226">
        <v>5</v>
      </c>
      <c r="B20" s="218" t="s">
        <v>68</v>
      </c>
      <c r="C20" s="459">
        <v>0.13120506918038716</v>
      </c>
      <c r="D20" s="462">
        <v>90710727.840716809</v>
      </c>
    </row>
    <row r="21" spans="1:4" s="31" customFormat="1" ht="14.4" thickBot="1">
      <c r="A21" s="227" t="s">
        <v>329</v>
      </c>
      <c r="B21" s="228" t="s">
        <v>67</v>
      </c>
      <c r="C21" s="460">
        <v>0.15920506918038715</v>
      </c>
      <c r="D21" s="712">
        <v>110068976.69044754</v>
      </c>
    </row>
    <row r="23" spans="1:4">
      <c r="B23" s="254"/>
    </row>
    <row r="25" spans="1:4">
      <c r="D25" s="670"/>
    </row>
    <row r="26" spans="1:4">
      <c r="D26" s="670"/>
    </row>
    <row r="27" spans="1:4">
      <c r="D27" s="670"/>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8"/>
  <sheetViews>
    <sheetView zoomScale="70" zoomScaleNormal="70" workbookViewId="0">
      <pane xSplit="1" ySplit="5" topLeftCell="B6" activePane="bottomRight" state="frozen"/>
      <selection activeCell="C24" sqref="C24"/>
      <selection pane="topRight" activeCell="C24" sqref="C24"/>
      <selection pane="bottomLeft" activeCell="C24" sqref="C24"/>
      <selection pane="bottomRight" activeCell="C6" sqref="C6:C68"/>
    </sheetView>
  </sheetViews>
  <sheetFormatPr defaultRowHeight="14.4"/>
  <cols>
    <col min="1" max="1" width="12.5546875" style="9" customWidth="1"/>
    <col min="2" max="2" width="91.77734375" style="9" customWidth="1"/>
    <col min="3" max="3" width="53.21875" style="9" customWidth="1"/>
    <col min="4" max="4" width="32.21875" style="9" customWidth="1"/>
    <col min="5" max="16384" width="8.88671875" style="317"/>
  </cols>
  <sheetData>
    <row r="1" spans="1:5">
      <c r="A1" s="335" t="s">
        <v>869</v>
      </c>
      <c r="B1" s="337" t="str">
        <f>Info!C2</f>
        <v>კრისტალი</v>
      </c>
      <c r="E1" s="338"/>
    </row>
    <row r="2" spans="1:5" s="333" customFormat="1" ht="15.75" customHeight="1">
      <c r="A2" s="335" t="s">
        <v>88</v>
      </c>
      <c r="B2" s="336">
        <f>'1. key ratios'!B2</f>
        <v>46203</v>
      </c>
    </row>
    <row r="3" spans="1:5" s="333" customFormat="1" ht="15.75" customHeight="1">
      <c r="A3" s="335"/>
    </row>
    <row r="4" spans="1:5" s="333" customFormat="1" ht="15.75" customHeight="1" thickBot="1">
      <c r="A4" s="333" t="s">
        <v>221</v>
      </c>
      <c r="B4" s="649" t="s">
        <v>140</v>
      </c>
      <c r="D4" s="650" t="s">
        <v>69</v>
      </c>
    </row>
    <row r="5" spans="1:5" ht="28.2" thickBot="1">
      <c r="A5" s="643" t="s">
        <v>25</v>
      </c>
      <c r="B5" s="644" t="s">
        <v>116</v>
      </c>
      <c r="C5" s="645" t="s">
        <v>769</v>
      </c>
      <c r="D5" s="646" t="s">
        <v>141</v>
      </c>
    </row>
    <row r="6" spans="1:5">
      <c r="A6" s="651">
        <v>1</v>
      </c>
      <c r="B6" s="641" t="s">
        <v>763</v>
      </c>
      <c r="C6" s="642">
        <v>53698545.4067</v>
      </c>
      <c r="D6" s="652"/>
    </row>
    <row r="7" spans="1:5">
      <c r="A7" s="653">
        <v>1.1000000000000001</v>
      </c>
      <c r="B7" s="654" t="s">
        <v>77</v>
      </c>
      <c r="C7" s="633">
        <v>22982572.717100002</v>
      </c>
      <c r="D7" s="655"/>
    </row>
    <row r="8" spans="1:5">
      <c r="A8" s="653">
        <v>1.2</v>
      </c>
      <c r="B8" s="654" t="s">
        <v>78</v>
      </c>
      <c r="C8" s="633">
        <v>25331394.4177</v>
      </c>
      <c r="D8" s="655"/>
    </row>
    <row r="9" spans="1:5">
      <c r="A9" s="653">
        <v>1.3</v>
      </c>
      <c r="B9" s="654" t="s">
        <v>912</v>
      </c>
      <c r="C9" s="633">
        <v>5384578.2719000001</v>
      </c>
      <c r="D9" s="655"/>
    </row>
    <row r="10" spans="1:5">
      <c r="A10" s="656">
        <v>2</v>
      </c>
      <c r="B10" s="634" t="s">
        <v>652</v>
      </c>
      <c r="C10" s="632">
        <v>0</v>
      </c>
      <c r="D10" s="655"/>
    </row>
    <row r="11" spans="1:5">
      <c r="A11" s="656">
        <v>2.1</v>
      </c>
      <c r="B11" s="657" t="s">
        <v>653</v>
      </c>
      <c r="C11" s="633">
        <v>0</v>
      </c>
      <c r="D11" s="658"/>
    </row>
    <row r="12" spans="1:5" ht="23.55" customHeight="1">
      <c r="A12" s="656">
        <v>3</v>
      </c>
      <c r="B12" s="635" t="s">
        <v>654</v>
      </c>
      <c r="C12" s="632">
        <v>0</v>
      </c>
      <c r="D12" s="658"/>
    </row>
    <row r="13" spans="1:5" ht="22.95" customHeight="1">
      <c r="A13" s="656">
        <v>4</v>
      </c>
      <c r="B13" s="636" t="s">
        <v>655</v>
      </c>
      <c r="C13" s="632">
        <v>0</v>
      </c>
      <c r="D13" s="658"/>
    </row>
    <row r="14" spans="1:5">
      <c r="A14" s="656">
        <v>5</v>
      </c>
      <c r="B14" s="636" t="s">
        <v>656</v>
      </c>
      <c r="C14" s="632">
        <v>0</v>
      </c>
      <c r="D14" s="658"/>
    </row>
    <row r="15" spans="1:5">
      <c r="A15" s="656">
        <v>5.0999999999999996</v>
      </c>
      <c r="B15" s="659" t="s">
        <v>657</v>
      </c>
      <c r="C15" s="633">
        <v>0</v>
      </c>
      <c r="D15" s="658"/>
    </row>
    <row r="16" spans="1:5">
      <c r="A16" s="656">
        <v>5.2</v>
      </c>
      <c r="B16" s="659" t="s">
        <v>500</v>
      </c>
      <c r="C16" s="633">
        <v>0</v>
      </c>
      <c r="D16" s="655"/>
    </row>
    <row r="17" spans="1:4">
      <c r="A17" s="656">
        <v>5.3</v>
      </c>
      <c r="B17" s="659" t="s">
        <v>658</v>
      </c>
      <c r="C17" s="633">
        <v>0</v>
      </c>
      <c r="D17" s="655"/>
    </row>
    <row r="18" spans="1:4">
      <c r="A18" s="656">
        <v>6</v>
      </c>
      <c r="B18" s="635" t="s">
        <v>659</v>
      </c>
      <c r="C18" s="632">
        <v>591224359.10129333</v>
      </c>
      <c r="D18" s="655"/>
    </row>
    <row r="19" spans="1:4">
      <c r="A19" s="656">
        <v>6.1</v>
      </c>
      <c r="B19" s="659" t="s">
        <v>500</v>
      </c>
      <c r="C19" s="633">
        <v>0</v>
      </c>
      <c r="D19" s="655"/>
    </row>
    <row r="20" spans="1:4">
      <c r="A20" s="656">
        <v>6.2</v>
      </c>
      <c r="B20" s="659" t="s">
        <v>658</v>
      </c>
      <c r="C20" s="633">
        <v>591224359.10129333</v>
      </c>
      <c r="D20" s="655"/>
    </row>
    <row r="21" spans="1:4">
      <c r="A21" s="656">
        <v>7</v>
      </c>
      <c r="B21" s="637" t="s">
        <v>660</v>
      </c>
      <c r="C21" s="632">
        <v>383791</v>
      </c>
      <c r="D21" s="658" t="s">
        <v>976</v>
      </c>
    </row>
    <row r="22" spans="1:4">
      <c r="A22" s="656">
        <v>8</v>
      </c>
      <c r="B22" s="637" t="s">
        <v>661</v>
      </c>
      <c r="C22" s="632">
        <v>0</v>
      </c>
      <c r="D22" s="655"/>
    </row>
    <row r="23" spans="1:4">
      <c r="A23" s="656">
        <v>9</v>
      </c>
      <c r="B23" s="636" t="s">
        <v>662</v>
      </c>
      <c r="C23" s="632">
        <v>23623009.300000008</v>
      </c>
      <c r="D23" s="762"/>
    </row>
    <row r="24" spans="1:4">
      <c r="A24" s="656">
        <v>9.1</v>
      </c>
      <c r="B24" s="660" t="s">
        <v>663</v>
      </c>
      <c r="C24" s="633">
        <v>23623009.300000008</v>
      </c>
      <c r="D24" s="655"/>
    </row>
    <row r="25" spans="1:4">
      <c r="A25" s="656">
        <v>9.1999999999999993</v>
      </c>
      <c r="B25" s="660" t="s">
        <v>664</v>
      </c>
      <c r="C25" s="632">
        <v>0</v>
      </c>
      <c r="D25" s="763"/>
    </row>
    <row r="26" spans="1:4">
      <c r="A26" s="656">
        <v>10</v>
      </c>
      <c r="B26" s="636" t="s">
        <v>36</v>
      </c>
      <c r="C26" s="632">
        <v>8713754.7799999993</v>
      </c>
      <c r="D26" s="658" t="s">
        <v>975</v>
      </c>
    </row>
    <row r="27" spans="1:4">
      <c r="A27" s="656">
        <v>10.1</v>
      </c>
      <c r="B27" s="660" t="s">
        <v>665</v>
      </c>
      <c r="C27" s="633">
        <v>0</v>
      </c>
      <c r="D27" s="655"/>
    </row>
    <row r="28" spans="1:4">
      <c r="A28" s="656">
        <v>10.199999999999999</v>
      </c>
      <c r="B28" s="660" t="s">
        <v>666</v>
      </c>
      <c r="C28" s="633">
        <v>8713754.7799999993</v>
      </c>
      <c r="D28" s="655"/>
    </row>
    <row r="29" spans="1:4">
      <c r="A29" s="656">
        <v>11</v>
      </c>
      <c r="B29" s="636" t="s">
        <v>667</v>
      </c>
      <c r="C29" s="632">
        <v>2026564.96</v>
      </c>
      <c r="D29" s="655"/>
    </row>
    <row r="30" spans="1:4">
      <c r="A30" s="656">
        <v>11.1</v>
      </c>
      <c r="B30" s="660" t="s">
        <v>668</v>
      </c>
      <c r="C30" s="633">
        <v>1631699.42</v>
      </c>
      <c r="D30" s="655"/>
    </row>
    <row r="31" spans="1:4">
      <c r="A31" s="656">
        <v>11.2</v>
      </c>
      <c r="B31" s="660" t="s">
        <v>669</v>
      </c>
      <c r="C31" s="633">
        <v>394865.54</v>
      </c>
      <c r="D31" s="655"/>
    </row>
    <row r="32" spans="1:4">
      <c r="A32" s="656">
        <v>13</v>
      </c>
      <c r="B32" s="636" t="s">
        <v>79</v>
      </c>
      <c r="C32" s="632">
        <v>11596124.107500006</v>
      </c>
      <c r="D32" s="655"/>
    </row>
    <row r="33" spans="1:4">
      <c r="A33" s="656">
        <v>13.1</v>
      </c>
      <c r="B33" s="661" t="s">
        <v>670</v>
      </c>
      <c r="C33" s="633">
        <v>3389309.4499999988</v>
      </c>
      <c r="D33" s="655"/>
    </row>
    <row r="34" spans="1:4">
      <c r="A34" s="656">
        <v>13.2</v>
      </c>
      <c r="B34" s="661" t="s">
        <v>671</v>
      </c>
      <c r="C34" s="633">
        <v>0</v>
      </c>
      <c r="D34" s="655"/>
    </row>
    <row r="35" spans="1:4">
      <c r="A35" s="656">
        <v>14</v>
      </c>
      <c r="B35" s="638" t="s">
        <v>672</v>
      </c>
      <c r="C35" s="632">
        <v>691266148.65549326</v>
      </c>
      <c r="D35" s="655"/>
    </row>
    <row r="36" spans="1:4">
      <c r="A36" s="662"/>
      <c r="B36" s="647" t="s">
        <v>84</v>
      </c>
      <c r="C36" s="648"/>
      <c r="D36" s="764"/>
    </row>
    <row r="37" spans="1:4">
      <c r="A37" s="656">
        <v>15</v>
      </c>
      <c r="B37" s="637" t="s">
        <v>673</v>
      </c>
      <c r="C37" s="632">
        <v>0</v>
      </c>
      <c r="D37" s="763"/>
    </row>
    <row r="38" spans="1:4">
      <c r="A38" s="656">
        <v>15.1</v>
      </c>
      <c r="B38" s="657" t="s">
        <v>653</v>
      </c>
      <c r="C38" s="633">
        <v>0</v>
      </c>
      <c r="D38" s="655"/>
    </row>
    <row r="39" spans="1:4" ht="24">
      <c r="A39" s="656">
        <v>16</v>
      </c>
      <c r="B39" s="637" t="s">
        <v>674</v>
      </c>
      <c r="C39" s="632">
        <v>9974034.1700000018</v>
      </c>
      <c r="D39" s="655"/>
    </row>
    <row r="40" spans="1:4">
      <c r="A40" s="656">
        <v>17</v>
      </c>
      <c r="B40" s="637" t="s">
        <v>675</v>
      </c>
      <c r="C40" s="632">
        <v>509628034.3768478</v>
      </c>
      <c r="D40" s="655"/>
    </row>
    <row r="41" spans="1:4">
      <c r="A41" s="656">
        <v>17.100000000000001</v>
      </c>
      <c r="B41" s="663" t="s">
        <v>676</v>
      </c>
      <c r="C41" s="633">
        <v>47942656.2584989</v>
      </c>
      <c r="D41" s="655"/>
    </row>
    <row r="42" spans="1:4">
      <c r="A42" s="656">
        <v>17.2</v>
      </c>
      <c r="B42" s="654" t="s">
        <v>80</v>
      </c>
      <c r="C42" s="633">
        <v>396822599.30174893</v>
      </c>
      <c r="D42" s="655"/>
    </row>
    <row r="43" spans="1:4">
      <c r="A43" s="656">
        <v>17.3</v>
      </c>
      <c r="B43" s="663" t="s">
        <v>677</v>
      </c>
      <c r="C43" s="633">
        <v>61658689.644999959</v>
      </c>
      <c r="D43" s="655"/>
    </row>
    <row r="44" spans="1:4">
      <c r="A44" s="656">
        <v>17.399999999999999</v>
      </c>
      <c r="B44" s="663" t="s">
        <v>678</v>
      </c>
      <c r="C44" s="633">
        <v>3204089.1715999986</v>
      </c>
      <c r="D44" s="655"/>
    </row>
    <row r="45" spans="1:4">
      <c r="A45" s="656">
        <v>18</v>
      </c>
      <c r="B45" s="636" t="s">
        <v>679</v>
      </c>
      <c r="C45" s="632">
        <v>191597.18</v>
      </c>
      <c r="D45" s="655"/>
    </row>
    <row r="46" spans="1:4">
      <c r="A46" s="656">
        <v>19</v>
      </c>
      <c r="B46" s="636" t="s">
        <v>680</v>
      </c>
      <c r="C46" s="632">
        <v>0</v>
      </c>
      <c r="D46" s="664"/>
    </row>
    <row r="47" spans="1:4">
      <c r="A47" s="656">
        <v>19.100000000000001</v>
      </c>
      <c r="B47" s="665" t="s">
        <v>681</v>
      </c>
      <c r="C47" s="633">
        <v>0</v>
      </c>
      <c r="D47" s="664"/>
    </row>
    <row r="48" spans="1:4">
      <c r="A48" s="656">
        <v>19.2</v>
      </c>
      <c r="B48" s="665" t="s">
        <v>682</v>
      </c>
      <c r="C48" s="633">
        <v>0</v>
      </c>
      <c r="D48" s="664"/>
    </row>
    <row r="49" spans="1:4">
      <c r="A49" s="656">
        <v>20</v>
      </c>
      <c r="B49" s="638" t="s">
        <v>81</v>
      </c>
      <c r="C49" s="632">
        <v>39651938.379000001</v>
      </c>
      <c r="D49" s="658" t="s">
        <v>980</v>
      </c>
    </row>
    <row r="50" spans="1:4">
      <c r="A50" s="656">
        <v>21</v>
      </c>
      <c r="B50" s="634" t="s">
        <v>71</v>
      </c>
      <c r="C50" s="632">
        <v>16444271.661399998</v>
      </c>
      <c r="D50" s="664"/>
    </row>
    <row r="51" spans="1:4">
      <c r="A51" s="656">
        <v>21.1</v>
      </c>
      <c r="B51" s="654" t="s">
        <v>683</v>
      </c>
      <c r="C51" s="633">
        <v>63259.519</v>
      </c>
      <c r="D51" s="664"/>
    </row>
    <row r="52" spans="1:4">
      <c r="A52" s="656">
        <v>22</v>
      </c>
      <c r="B52" s="638" t="s">
        <v>684</v>
      </c>
      <c r="C52" s="632">
        <v>575889875.7672478</v>
      </c>
      <c r="D52" s="664"/>
    </row>
    <row r="53" spans="1:4">
      <c r="A53" s="662"/>
      <c r="B53" s="647" t="s">
        <v>685</v>
      </c>
      <c r="C53" s="648"/>
      <c r="D53" s="567"/>
    </row>
    <row r="54" spans="1:4">
      <c r="A54" s="656">
        <v>23</v>
      </c>
      <c r="B54" s="638" t="s">
        <v>85</v>
      </c>
      <c r="C54" s="632">
        <v>3634576</v>
      </c>
      <c r="D54" s="658" t="s">
        <v>977</v>
      </c>
    </row>
    <row r="55" spans="1:4">
      <c r="A55" s="656">
        <v>24</v>
      </c>
      <c r="B55" s="638" t="s">
        <v>686</v>
      </c>
      <c r="C55" s="632">
        <v>0</v>
      </c>
      <c r="D55" s="664"/>
    </row>
    <row r="56" spans="1:4">
      <c r="A56" s="656">
        <v>25</v>
      </c>
      <c r="B56" s="638" t="s">
        <v>82</v>
      </c>
      <c r="C56" s="632">
        <v>22109970.23</v>
      </c>
      <c r="D56" s="658" t="s">
        <v>978</v>
      </c>
    </row>
    <row r="57" spans="1:4">
      <c r="A57" s="656">
        <v>26</v>
      </c>
      <c r="B57" s="636" t="s">
        <v>687</v>
      </c>
      <c r="C57" s="632">
        <v>0</v>
      </c>
      <c r="D57" s="664"/>
    </row>
    <row r="58" spans="1:4">
      <c r="A58" s="656">
        <v>27</v>
      </c>
      <c r="B58" s="636" t="s">
        <v>688</v>
      </c>
      <c r="C58" s="632">
        <v>0</v>
      </c>
      <c r="D58" s="664"/>
    </row>
    <row r="59" spans="1:4">
      <c r="A59" s="656">
        <v>27.1</v>
      </c>
      <c r="B59" s="665" t="s">
        <v>689</v>
      </c>
      <c r="C59" s="633">
        <v>0</v>
      </c>
      <c r="D59" s="664"/>
    </row>
    <row r="60" spans="1:4">
      <c r="A60" s="656">
        <v>27.2</v>
      </c>
      <c r="B60" s="663" t="s">
        <v>690</v>
      </c>
      <c r="C60" s="633">
        <v>0</v>
      </c>
      <c r="D60" s="664"/>
    </row>
    <row r="61" spans="1:4">
      <c r="A61" s="656">
        <v>28</v>
      </c>
      <c r="B61" s="634" t="s">
        <v>691</v>
      </c>
      <c r="C61" s="632">
        <v>0</v>
      </c>
      <c r="D61" s="664"/>
    </row>
    <row r="62" spans="1:4">
      <c r="A62" s="656">
        <v>29</v>
      </c>
      <c r="B62" s="636" t="s">
        <v>692</v>
      </c>
      <c r="C62" s="632">
        <v>0</v>
      </c>
      <c r="D62" s="664"/>
    </row>
    <row r="63" spans="1:4">
      <c r="A63" s="656">
        <v>29.1</v>
      </c>
      <c r="B63" s="659" t="s">
        <v>693</v>
      </c>
      <c r="C63" s="633">
        <v>0</v>
      </c>
      <c r="D63" s="664"/>
    </row>
    <row r="64" spans="1:4" ht="24" customHeight="1">
      <c r="A64" s="656">
        <v>29.2</v>
      </c>
      <c r="B64" s="665" t="s">
        <v>694</v>
      </c>
      <c r="C64" s="633">
        <v>0</v>
      </c>
      <c r="D64" s="664"/>
    </row>
    <row r="65" spans="1:4" ht="22.05" customHeight="1">
      <c r="A65" s="656">
        <v>29.3</v>
      </c>
      <c r="B65" s="660" t="s">
        <v>695</v>
      </c>
      <c r="C65" s="633">
        <v>0</v>
      </c>
      <c r="D65" s="664"/>
    </row>
    <row r="66" spans="1:4">
      <c r="A66" s="656">
        <v>30</v>
      </c>
      <c r="B66" s="636" t="s">
        <v>83</v>
      </c>
      <c r="C66" s="632">
        <v>89631726.602094337</v>
      </c>
      <c r="D66" s="658" t="s">
        <v>979</v>
      </c>
    </row>
    <row r="67" spans="1:4">
      <c r="A67" s="656">
        <v>31</v>
      </c>
      <c r="B67" s="666" t="s">
        <v>696</v>
      </c>
      <c r="C67" s="632">
        <v>115376272.83209434</v>
      </c>
      <c r="D67" s="664"/>
    </row>
    <row r="68" spans="1:4" ht="15" thickBot="1">
      <c r="A68" s="667">
        <v>32</v>
      </c>
      <c r="B68" s="639" t="s">
        <v>697</v>
      </c>
      <c r="C68" s="640">
        <v>691266148.59934211</v>
      </c>
      <c r="D68" s="668"/>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23"/>
  <sheetViews>
    <sheetView zoomScale="70" zoomScaleNormal="70" workbookViewId="0">
      <pane xSplit="2" ySplit="7" topLeftCell="J8" activePane="bottomRight" state="frozen"/>
      <selection activeCell="C24" sqref="C24"/>
      <selection pane="topRight" activeCell="C24" sqref="C24"/>
      <selection pane="bottomLeft" activeCell="C24" sqref="C24"/>
      <selection pane="bottomRight" activeCell="K29" sqref="K29"/>
    </sheetView>
  </sheetViews>
  <sheetFormatPr defaultColWidth="9.21875" defaultRowHeight="13.8"/>
  <cols>
    <col min="1" max="1" width="12.6640625" style="11" customWidth="1"/>
    <col min="2" max="2" width="97" style="11" bestFit="1" customWidth="1"/>
    <col min="3" max="3" width="13.77734375" style="11" bestFit="1" customWidth="1"/>
    <col min="4" max="4" width="13.21875" style="11" bestFit="1" customWidth="1"/>
    <col min="5" max="5" width="13.77734375" style="11" bestFit="1" customWidth="1"/>
    <col min="6" max="6" width="13.21875" style="11" bestFit="1" customWidth="1"/>
    <col min="7" max="7" width="9.44140625" style="11" bestFit="1" customWidth="1"/>
    <col min="8" max="8" width="13.21875" style="11" bestFit="1" customWidth="1"/>
    <col min="9" max="9" width="14.77734375" style="11" customWidth="1"/>
    <col min="10" max="10" width="13.21875" style="11" bestFit="1" customWidth="1"/>
    <col min="11" max="11" width="16.21875" style="11" customWidth="1"/>
    <col min="12" max="12" width="13.21875" style="11" bestFit="1" customWidth="1"/>
    <col min="13" max="13" width="13.77734375" style="11" bestFit="1" customWidth="1"/>
    <col min="14" max="14" width="13.33203125" style="11" bestFit="1" customWidth="1"/>
    <col min="15" max="15" width="12.5546875" style="11" bestFit="1" customWidth="1"/>
    <col min="16" max="16" width="13.21875" style="11" bestFit="1" customWidth="1"/>
    <col min="17" max="17" width="12.6640625" style="11" bestFit="1" customWidth="1"/>
    <col min="18" max="18" width="13.21875" style="11" bestFit="1" customWidth="1"/>
    <col min="19" max="19" width="31.5546875" style="11" bestFit="1" customWidth="1"/>
    <col min="20" max="16384" width="9.21875" style="2"/>
  </cols>
  <sheetData>
    <row r="1" spans="1:19">
      <c r="A1" s="335" t="s">
        <v>869</v>
      </c>
      <c r="B1" s="337" t="str">
        <f>Info!C2</f>
        <v>კრისტალი</v>
      </c>
    </row>
    <row r="2" spans="1:19">
      <c r="A2" s="335" t="s">
        <v>88</v>
      </c>
      <c r="B2" s="336">
        <f>'1. key ratios'!B2</f>
        <v>46203</v>
      </c>
    </row>
    <row r="4" spans="1:19" ht="28.2" thickBot="1">
      <c r="A4" s="8" t="s">
        <v>222</v>
      </c>
      <c r="B4" s="229" t="s">
        <v>253</v>
      </c>
    </row>
    <row r="5" spans="1:19">
      <c r="A5" s="230"/>
      <c r="B5" s="231"/>
      <c r="C5" s="232" t="s">
        <v>0</v>
      </c>
      <c r="D5" s="232" t="s">
        <v>1</v>
      </c>
      <c r="E5" s="232" t="s">
        <v>2</v>
      </c>
      <c r="F5" s="232" t="s">
        <v>3</v>
      </c>
      <c r="G5" s="232" t="s">
        <v>4</v>
      </c>
      <c r="H5" s="232" t="s">
        <v>6</v>
      </c>
      <c r="I5" s="232" t="s">
        <v>117</v>
      </c>
      <c r="J5" s="232" t="s">
        <v>118</v>
      </c>
      <c r="K5" s="232" t="s">
        <v>119</v>
      </c>
      <c r="L5" s="232" t="s">
        <v>120</v>
      </c>
      <c r="M5" s="232" t="s">
        <v>121</v>
      </c>
      <c r="N5" s="232" t="s">
        <v>122</v>
      </c>
      <c r="O5" s="232" t="s">
        <v>242</v>
      </c>
      <c r="P5" s="232" t="s">
        <v>243</v>
      </c>
      <c r="Q5" s="232" t="s">
        <v>244</v>
      </c>
      <c r="R5" s="233" t="s">
        <v>245</v>
      </c>
      <c r="S5" s="234" t="s">
        <v>246</v>
      </c>
    </row>
    <row r="6" spans="1:19">
      <c r="A6" s="235"/>
      <c r="B6" s="816" t="s">
        <v>950</v>
      </c>
      <c r="C6" s="814">
        <v>0</v>
      </c>
      <c r="D6" s="815"/>
      <c r="E6" s="814">
        <v>0.2</v>
      </c>
      <c r="F6" s="815"/>
      <c r="G6" s="814">
        <v>0.35</v>
      </c>
      <c r="H6" s="815"/>
      <c r="I6" s="814">
        <v>0.5</v>
      </c>
      <c r="J6" s="815"/>
      <c r="K6" s="814">
        <v>0.75</v>
      </c>
      <c r="L6" s="815"/>
      <c r="M6" s="814">
        <v>1</v>
      </c>
      <c r="N6" s="815"/>
      <c r="O6" s="814">
        <v>1.5</v>
      </c>
      <c r="P6" s="815"/>
      <c r="Q6" s="814">
        <v>2.5</v>
      </c>
      <c r="R6" s="815"/>
      <c r="S6" s="812" t="s">
        <v>128</v>
      </c>
    </row>
    <row r="7" spans="1:19">
      <c r="A7" s="235"/>
      <c r="B7" s="817"/>
      <c r="C7" s="236" t="s">
        <v>240</v>
      </c>
      <c r="D7" s="236" t="s">
        <v>241</v>
      </c>
      <c r="E7" s="236" t="s">
        <v>240</v>
      </c>
      <c r="F7" s="236" t="s">
        <v>241</v>
      </c>
      <c r="G7" s="236" t="s">
        <v>240</v>
      </c>
      <c r="H7" s="236" t="s">
        <v>241</v>
      </c>
      <c r="I7" s="236" t="s">
        <v>240</v>
      </c>
      <c r="J7" s="236" t="s">
        <v>241</v>
      </c>
      <c r="K7" s="236" t="s">
        <v>240</v>
      </c>
      <c r="L7" s="236" t="s">
        <v>241</v>
      </c>
      <c r="M7" s="236" t="s">
        <v>240</v>
      </c>
      <c r="N7" s="236" t="s">
        <v>241</v>
      </c>
      <c r="O7" s="236" t="s">
        <v>240</v>
      </c>
      <c r="P7" s="236" t="s">
        <v>241</v>
      </c>
      <c r="Q7" s="236" t="s">
        <v>240</v>
      </c>
      <c r="R7" s="236" t="s">
        <v>241</v>
      </c>
      <c r="S7" s="813"/>
    </row>
    <row r="8" spans="1:19">
      <c r="A8" s="237">
        <v>1</v>
      </c>
      <c r="B8" s="238" t="s">
        <v>107</v>
      </c>
      <c r="C8" s="774">
        <v>7620051.6699999999</v>
      </c>
      <c r="D8" s="442"/>
      <c r="E8" s="442"/>
      <c r="F8" s="443"/>
      <c r="G8" s="442"/>
      <c r="H8" s="442"/>
      <c r="I8" s="442"/>
      <c r="J8" s="442"/>
      <c r="K8" s="442"/>
      <c r="L8" s="442"/>
      <c r="M8" s="775">
        <v>17711342.747699998</v>
      </c>
      <c r="N8" s="442"/>
      <c r="O8" s="442"/>
      <c r="P8" s="442"/>
      <c r="Q8" s="442"/>
      <c r="R8" s="443"/>
      <c r="S8" s="444">
        <v>17711342.747699998</v>
      </c>
    </row>
    <row r="9" spans="1:19">
      <c r="A9" s="237">
        <v>2</v>
      </c>
      <c r="B9" s="238" t="s">
        <v>108</v>
      </c>
      <c r="C9" s="442"/>
      <c r="D9" s="442"/>
      <c r="E9" s="442"/>
      <c r="F9" s="442"/>
      <c r="G9" s="442"/>
      <c r="H9" s="442"/>
      <c r="I9" s="442"/>
      <c r="J9" s="442"/>
      <c r="K9" s="442"/>
      <c r="L9" s="442"/>
      <c r="M9" s="442"/>
      <c r="N9" s="442"/>
      <c r="O9" s="442"/>
      <c r="P9" s="442"/>
      <c r="Q9" s="442"/>
      <c r="R9" s="443"/>
      <c r="S9" s="444">
        <v>0</v>
      </c>
    </row>
    <row r="10" spans="1:19">
      <c r="A10" s="237">
        <v>3</v>
      </c>
      <c r="B10" s="238" t="s">
        <v>109</v>
      </c>
      <c r="C10" s="442"/>
      <c r="D10" s="442"/>
      <c r="E10" s="442"/>
      <c r="F10" s="442"/>
      <c r="G10" s="442"/>
      <c r="H10" s="442"/>
      <c r="I10" s="442"/>
      <c r="J10" s="442"/>
      <c r="K10" s="442"/>
      <c r="L10" s="442"/>
      <c r="M10" s="442"/>
      <c r="N10" s="442"/>
      <c r="O10" s="442"/>
      <c r="P10" s="442"/>
      <c r="Q10" s="442"/>
      <c r="R10" s="443"/>
      <c r="S10" s="444">
        <v>0</v>
      </c>
    </row>
    <row r="11" spans="1:19">
      <c r="A11" s="237">
        <v>4</v>
      </c>
      <c r="B11" s="238" t="s">
        <v>110</v>
      </c>
      <c r="C11" s="442"/>
      <c r="D11" s="442"/>
      <c r="E11" s="442"/>
      <c r="F11" s="442"/>
      <c r="G11" s="442"/>
      <c r="H11" s="442"/>
      <c r="I11" s="442"/>
      <c r="J11" s="442"/>
      <c r="K11" s="442"/>
      <c r="L11" s="442"/>
      <c r="M11" s="442"/>
      <c r="N11" s="442"/>
      <c r="O11" s="442"/>
      <c r="P11" s="442"/>
      <c r="Q11" s="442"/>
      <c r="R11" s="443"/>
      <c r="S11" s="444">
        <v>0</v>
      </c>
    </row>
    <row r="12" spans="1:19">
      <c r="A12" s="237">
        <v>5</v>
      </c>
      <c r="B12" s="238" t="s">
        <v>853</v>
      </c>
      <c r="C12" s="442"/>
      <c r="D12" s="442"/>
      <c r="E12" s="442"/>
      <c r="F12" s="442"/>
      <c r="G12" s="442"/>
      <c r="H12" s="442"/>
      <c r="I12" s="442"/>
      <c r="J12" s="442"/>
      <c r="K12" s="442"/>
      <c r="L12" s="442"/>
      <c r="M12" s="442"/>
      <c r="N12" s="442"/>
      <c r="O12" s="442"/>
      <c r="P12" s="442"/>
      <c r="Q12" s="442"/>
      <c r="R12" s="443"/>
      <c r="S12" s="444">
        <v>0</v>
      </c>
    </row>
    <row r="13" spans="1:19">
      <c r="A13" s="237">
        <v>6</v>
      </c>
      <c r="B13" s="238" t="s">
        <v>913</v>
      </c>
      <c r="C13" s="442"/>
      <c r="D13" s="442"/>
      <c r="E13" s="774">
        <v>775888.27</v>
      </c>
      <c r="F13" s="442"/>
      <c r="G13" s="442"/>
      <c r="H13" s="442"/>
      <c r="I13" s="774">
        <v>4231922.0019000005</v>
      </c>
      <c r="J13" s="442"/>
      <c r="K13" s="442"/>
      <c r="L13" s="442"/>
      <c r="M13" s="774">
        <v>376768</v>
      </c>
      <c r="N13" s="442"/>
      <c r="O13" s="442"/>
      <c r="P13" s="442"/>
      <c r="Q13" s="442"/>
      <c r="R13" s="443"/>
      <c r="S13" s="444">
        <v>2647906.6549500003</v>
      </c>
    </row>
    <row r="14" spans="1:19">
      <c r="A14" s="237">
        <v>7</v>
      </c>
      <c r="B14" s="238" t="s">
        <v>64</v>
      </c>
      <c r="C14" s="442"/>
      <c r="D14" s="442"/>
      <c r="E14" s="442"/>
      <c r="F14" s="442"/>
      <c r="G14" s="442"/>
      <c r="H14" s="442"/>
      <c r="I14" s="442"/>
      <c r="J14" s="442"/>
      <c r="K14" s="442"/>
      <c r="L14" s="442"/>
      <c r="M14" s="442"/>
      <c r="N14" s="442"/>
      <c r="O14" s="442"/>
      <c r="P14" s="442"/>
      <c r="Q14" s="442"/>
      <c r="R14" s="443"/>
      <c r="S14" s="444">
        <v>0</v>
      </c>
    </row>
    <row r="15" spans="1:19">
      <c r="A15" s="237">
        <v>8</v>
      </c>
      <c r="B15" s="238" t="s">
        <v>65</v>
      </c>
      <c r="C15" s="442"/>
      <c r="D15" s="442"/>
      <c r="E15" s="442"/>
      <c r="F15" s="442"/>
      <c r="G15" s="442"/>
      <c r="H15" s="442"/>
      <c r="I15" s="442" t="s">
        <v>5</v>
      </c>
      <c r="J15" s="442"/>
      <c r="K15" s="774">
        <v>587507206.51468992</v>
      </c>
      <c r="L15" s="442"/>
      <c r="M15" s="442"/>
      <c r="N15" s="754">
        <v>710062.97424999927</v>
      </c>
      <c r="O15" s="442"/>
      <c r="P15" s="442"/>
      <c r="Q15" s="442"/>
      <c r="R15" s="443"/>
      <c r="S15" s="444">
        <v>441340467.86026746</v>
      </c>
    </row>
    <row r="16" spans="1:19">
      <c r="A16" s="237">
        <v>9</v>
      </c>
      <c r="B16" s="238" t="s">
        <v>854</v>
      </c>
      <c r="C16" s="442"/>
      <c r="D16" s="442"/>
      <c r="E16" s="442"/>
      <c r="F16" s="442"/>
      <c r="G16" s="442"/>
      <c r="H16" s="442"/>
      <c r="I16" s="442"/>
      <c r="J16" s="442"/>
      <c r="K16" s="442"/>
      <c r="L16" s="442"/>
      <c r="M16" s="442"/>
      <c r="N16" s="442"/>
      <c r="O16" s="442"/>
      <c r="P16" s="442"/>
      <c r="Q16" s="442"/>
      <c r="R16" s="443"/>
      <c r="S16" s="444">
        <v>0</v>
      </c>
    </row>
    <row r="17" spans="1:19">
      <c r="A17" s="237">
        <v>10</v>
      </c>
      <c r="B17" s="238" t="s">
        <v>60</v>
      </c>
      <c r="C17" s="442"/>
      <c r="D17" s="442"/>
      <c r="E17" s="442"/>
      <c r="F17" s="442"/>
      <c r="G17" s="442"/>
      <c r="H17" s="442"/>
      <c r="I17" s="442"/>
      <c r="J17" s="442"/>
      <c r="K17" s="442"/>
      <c r="L17" s="442"/>
      <c r="M17" s="442">
        <v>2401513.2508285446</v>
      </c>
      <c r="N17" s="442"/>
      <c r="O17" s="442">
        <v>1315639.3376564244</v>
      </c>
      <c r="P17" s="442"/>
      <c r="Q17" s="442"/>
      <c r="R17" s="443"/>
      <c r="S17" s="444">
        <v>4374972.2573131807</v>
      </c>
    </row>
    <row r="18" spans="1:19">
      <c r="A18" s="237">
        <v>11</v>
      </c>
      <c r="B18" s="238" t="s">
        <v>61</v>
      </c>
      <c r="C18" s="442"/>
      <c r="D18" s="442"/>
      <c r="E18" s="442"/>
      <c r="F18" s="442"/>
      <c r="G18" s="442"/>
      <c r="H18" s="442"/>
      <c r="I18" s="442"/>
      <c r="J18" s="442"/>
      <c r="K18" s="442"/>
      <c r="L18" s="442"/>
      <c r="M18" s="442"/>
      <c r="N18" s="442"/>
      <c r="O18" s="442"/>
      <c r="P18" s="442"/>
      <c r="Q18" s="442"/>
      <c r="R18" s="443"/>
      <c r="S18" s="444">
        <v>0</v>
      </c>
    </row>
    <row r="19" spans="1:19">
      <c r="A19" s="237">
        <v>12</v>
      </c>
      <c r="B19" s="238" t="s">
        <v>62</v>
      </c>
      <c r="C19" s="442"/>
      <c r="D19" s="442"/>
      <c r="E19" s="442"/>
      <c r="F19" s="442"/>
      <c r="G19" s="442"/>
      <c r="H19" s="442"/>
      <c r="I19" s="442"/>
      <c r="J19" s="442"/>
      <c r="K19" s="442"/>
      <c r="L19" s="442"/>
      <c r="M19" s="442"/>
      <c r="N19" s="442"/>
      <c r="O19" s="442"/>
      <c r="P19" s="442"/>
      <c r="Q19" s="442"/>
      <c r="R19" s="443"/>
      <c r="S19" s="444">
        <v>0</v>
      </c>
    </row>
    <row r="20" spans="1:19">
      <c r="A20" s="237">
        <v>13</v>
      </c>
      <c r="B20" s="238" t="s">
        <v>63</v>
      </c>
      <c r="C20" s="442"/>
      <c r="D20" s="442"/>
      <c r="E20" s="442"/>
      <c r="F20" s="442"/>
      <c r="G20" s="442"/>
      <c r="H20" s="442"/>
      <c r="I20" s="442"/>
      <c r="J20" s="442"/>
      <c r="K20" s="442"/>
      <c r="L20" s="442"/>
      <c r="M20" s="442"/>
      <c r="N20" s="442"/>
      <c r="O20" s="442"/>
      <c r="P20" s="442"/>
      <c r="Q20" s="442"/>
      <c r="R20" s="443"/>
      <c r="S20" s="444">
        <v>0</v>
      </c>
    </row>
    <row r="21" spans="1:19">
      <c r="A21" s="237">
        <v>14</v>
      </c>
      <c r="B21" s="238" t="s">
        <v>126</v>
      </c>
      <c r="C21" s="442">
        <v>22982572.717100002</v>
      </c>
      <c r="D21" s="442"/>
      <c r="E21" s="442"/>
      <c r="F21" s="442"/>
      <c r="G21" s="442"/>
      <c r="H21" s="442"/>
      <c r="I21" s="442"/>
      <c r="J21" s="442"/>
      <c r="K21" s="442"/>
      <c r="L21" s="442"/>
      <c r="M21" s="442">
        <v>36850832.827500015</v>
      </c>
      <c r="N21" s="442"/>
      <c r="O21" s="442"/>
      <c r="P21" s="442"/>
      <c r="Q21" s="442">
        <v>394865.54</v>
      </c>
      <c r="R21" s="443"/>
      <c r="S21" s="444">
        <v>37837996.677500017</v>
      </c>
    </row>
    <row r="22" spans="1:19" s="480" customFormat="1" ht="14.4" thickBot="1">
      <c r="A22" s="478"/>
      <c r="B22" s="240" t="s">
        <v>59</v>
      </c>
      <c r="C22" s="476">
        <f>SUM(C8:C21)</f>
        <v>30602624.387100004</v>
      </c>
      <c r="D22" s="476">
        <f t="shared" ref="D22:S22" si="0">SUM(D8:D21)</f>
        <v>0</v>
      </c>
      <c r="E22" s="476">
        <f t="shared" si="0"/>
        <v>775888.27</v>
      </c>
      <c r="F22" s="476">
        <f t="shared" si="0"/>
        <v>0</v>
      </c>
      <c r="G22" s="476">
        <f t="shared" si="0"/>
        <v>0</v>
      </c>
      <c r="H22" s="476">
        <f t="shared" si="0"/>
        <v>0</v>
      </c>
      <c r="I22" s="476">
        <f t="shared" si="0"/>
        <v>4231922.0019000005</v>
      </c>
      <c r="J22" s="476">
        <f t="shared" si="0"/>
        <v>0</v>
      </c>
      <c r="K22" s="476">
        <f t="shared" si="0"/>
        <v>587507206.51468992</v>
      </c>
      <c r="L22" s="476">
        <f t="shared" si="0"/>
        <v>0</v>
      </c>
      <c r="M22" s="476">
        <f t="shared" si="0"/>
        <v>57340456.826028556</v>
      </c>
      <c r="N22" s="476">
        <f t="shared" si="0"/>
        <v>710062.97424999927</v>
      </c>
      <c r="O22" s="476">
        <f t="shared" si="0"/>
        <v>1315639.3376564244</v>
      </c>
      <c r="P22" s="476">
        <f t="shared" si="0"/>
        <v>0</v>
      </c>
      <c r="Q22" s="476">
        <f t="shared" si="0"/>
        <v>394865.54</v>
      </c>
      <c r="R22" s="476">
        <f t="shared" si="0"/>
        <v>0</v>
      </c>
      <c r="S22" s="479">
        <f t="shared" si="0"/>
        <v>503912686.19773066</v>
      </c>
    </row>
    <row r="23" spans="1:19">
      <c r="S23" s="721"/>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8"/>
  <sheetViews>
    <sheetView zoomScale="70" zoomScaleNormal="70" workbookViewId="0">
      <pane xSplit="2" ySplit="6" topLeftCell="Q7" activePane="bottomRight" state="frozen"/>
      <selection activeCell="C24" sqref="C24"/>
      <selection pane="topRight" activeCell="C24" sqref="C24"/>
      <selection pane="bottomLeft" activeCell="C24" sqref="C24"/>
      <selection pane="bottomRight" activeCell="C24" sqref="C24"/>
    </sheetView>
  </sheetViews>
  <sheetFormatPr defaultColWidth="9.21875" defaultRowHeight="13.8"/>
  <cols>
    <col min="1" max="1" width="12.77734375" style="11" customWidth="1"/>
    <col min="2" max="2" width="97" style="11" bestFit="1" customWidth="1"/>
    <col min="3" max="3" width="19" style="11" customWidth="1"/>
    <col min="4" max="4" width="19.5546875" style="11" customWidth="1"/>
    <col min="5" max="5" width="31.21875" style="11" customWidth="1"/>
    <col min="6" max="6" width="29.21875" style="11" customWidth="1"/>
    <col min="7" max="7" width="28.5546875" style="11" customWidth="1"/>
    <col min="8" max="8" width="26.44140625" style="11" customWidth="1"/>
    <col min="9" max="9" width="23.77734375" style="11" customWidth="1"/>
    <col min="10" max="10" width="21.5546875" style="11" customWidth="1"/>
    <col min="11" max="11" width="15.77734375" style="11" customWidth="1"/>
    <col min="12" max="12" width="13.21875" style="11" customWidth="1"/>
    <col min="13" max="13" width="20.77734375" style="11" customWidth="1"/>
    <col min="14" max="14" width="19.21875" style="11" customWidth="1"/>
    <col min="15" max="15" width="18.44140625" style="11" customWidth="1"/>
    <col min="16" max="16" width="19" style="11" customWidth="1"/>
    <col min="17" max="17" width="20.21875" style="11" customWidth="1"/>
    <col min="18" max="18" width="18" style="11" customWidth="1"/>
    <col min="19" max="19" width="36" style="11" customWidth="1"/>
    <col min="20" max="20" width="19.44140625" style="11" customWidth="1"/>
    <col min="21" max="21" width="19.21875" style="11" customWidth="1"/>
    <col min="22" max="22" width="20" style="11" customWidth="1"/>
    <col min="23" max="16384" width="9.21875" style="2"/>
  </cols>
  <sheetData>
    <row r="1" spans="1:22">
      <c r="A1" s="335" t="s">
        <v>869</v>
      </c>
      <c r="B1" s="337" t="str">
        <f>Info!C2</f>
        <v>კრისტალი</v>
      </c>
    </row>
    <row r="2" spans="1:22">
      <c r="A2" s="335" t="s">
        <v>88</v>
      </c>
      <c r="B2" s="336">
        <f>'1. key ratios'!B2</f>
        <v>46203</v>
      </c>
    </row>
    <row r="4" spans="1:22" ht="28.2" thickBot="1">
      <c r="A4" s="11" t="s">
        <v>223</v>
      </c>
      <c r="B4" s="229" t="s">
        <v>254</v>
      </c>
      <c r="V4" s="16" t="s">
        <v>69</v>
      </c>
    </row>
    <row r="5" spans="1:22">
      <c r="A5" s="241"/>
      <c r="B5" s="242"/>
      <c r="C5" s="818" t="s">
        <v>95</v>
      </c>
      <c r="D5" s="819"/>
      <c r="E5" s="819"/>
      <c r="F5" s="819"/>
      <c r="G5" s="819"/>
      <c r="H5" s="819"/>
      <c r="I5" s="819"/>
      <c r="J5" s="819"/>
      <c r="K5" s="819"/>
      <c r="L5" s="820"/>
      <c r="M5" s="818" t="s">
        <v>96</v>
      </c>
      <c r="N5" s="819"/>
      <c r="O5" s="819"/>
      <c r="P5" s="819"/>
      <c r="Q5" s="819"/>
      <c r="R5" s="819"/>
      <c r="S5" s="820"/>
      <c r="T5" s="823" t="s">
        <v>252</v>
      </c>
      <c r="U5" s="823" t="s">
        <v>251</v>
      </c>
      <c r="V5" s="821" t="s">
        <v>97</v>
      </c>
    </row>
    <row r="6" spans="1:22" s="10" customFormat="1" ht="151.80000000000001">
      <c r="A6" s="190"/>
      <c r="B6" s="243"/>
      <c r="C6" s="244"/>
      <c r="D6" s="245" t="s">
        <v>98</v>
      </c>
      <c r="E6" s="246" t="s">
        <v>99</v>
      </c>
      <c r="F6" s="246"/>
      <c r="G6" s="247"/>
      <c r="H6" s="247"/>
      <c r="I6" s="247"/>
      <c r="J6" s="245" t="s">
        <v>125</v>
      </c>
      <c r="K6" s="247"/>
      <c r="L6" s="248"/>
      <c r="M6" s="249" t="s">
        <v>100</v>
      </c>
      <c r="N6" s="245" t="s">
        <v>101</v>
      </c>
      <c r="O6" s="245" t="s">
        <v>102</v>
      </c>
      <c r="P6" s="245" t="s">
        <v>103</v>
      </c>
      <c r="Q6" s="245" t="s">
        <v>104</v>
      </c>
      <c r="R6" s="245" t="s">
        <v>105</v>
      </c>
      <c r="S6" s="250" t="s">
        <v>106</v>
      </c>
      <c r="T6" s="824"/>
      <c r="U6" s="824"/>
      <c r="V6" s="822"/>
    </row>
    <row r="7" spans="1:22">
      <c r="A7" s="251">
        <v>1</v>
      </c>
      <c r="B7" s="238" t="s">
        <v>107</v>
      </c>
      <c r="C7" s="574"/>
      <c r="D7" s="442"/>
      <c r="E7" s="442"/>
      <c r="F7" s="442"/>
      <c r="G7" s="442"/>
      <c r="H7" s="442"/>
      <c r="I7" s="442"/>
      <c r="J7" s="442"/>
      <c r="K7" s="442"/>
      <c r="L7" s="444"/>
      <c r="M7" s="574"/>
      <c r="N7" s="442"/>
      <c r="O7" s="442"/>
      <c r="P7" s="442"/>
      <c r="Q7" s="442"/>
      <c r="R7" s="442"/>
      <c r="S7" s="444"/>
      <c r="T7" s="575"/>
      <c r="U7" s="576"/>
      <c r="V7" s="577">
        <f>SUM(C7:S7)</f>
        <v>0</v>
      </c>
    </row>
    <row r="8" spans="1:22">
      <c r="A8" s="251">
        <v>2</v>
      </c>
      <c r="B8" s="238" t="s">
        <v>108</v>
      </c>
      <c r="C8" s="574"/>
      <c r="D8" s="442"/>
      <c r="E8" s="442"/>
      <c r="F8" s="442"/>
      <c r="G8" s="442"/>
      <c r="H8" s="442"/>
      <c r="I8" s="442"/>
      <c r="J8" s="442"/>
      <c r="K8" s="442"/>
      <c r="L8" s="444"/>
      <c r="M8" s="574"/>
      <c r="N8" s="442"/>
      <c r="O8" s="442"/>
      <c r="P8" s="442"/>
      <c r="Q8" s="442"/>
      <c r="R8" s="442"/>
      <c r="S8" s="444"/>
      <c r="T8" s="576"/>
      <c r="U8" s="576"/>
      <c r="V8" s="577">
        <f t="shared" ref="V8:V20" si="0">SUM(C8:S8)</f>
        <v>0</v>
      </c>
    </row>
    <row r="9" spans="1:22">
      <c r="A9" s="251">
        <v>3</v>
      </c>
      <c r="B9" s="238" t="s">
        <v>109</v>
      </c>
      <c r="C9" s="574"/>
      <c r="D9" s="442"/>
      <c r="E9" s="442"/>
      <c r="F9" s="442"/>
      <c r="G9" s="442"/>
      <c r="H9" s="442"/>
      <c r="I9" s="442"/>
      <c r="J9" s="442"/>
      <c r="K9" s="442"/>
      <c r="L9" s="444"/>
      <c r="M9" s="574"/>
      <c r="N9" s="442"/>
      <c r="O9" s="442"/>
      <c r="P9" s="442"/>
      <c r="Q9" s="442"/>
      <c r="R9" s="442"/>
      <c r="S9" s="444"/>
      <c r="T9" s="576"/>
      <c r="U9" s="576"/>
      <c r="V9" s="577">
        <f>SUM(C9:S9)</f>
        <v>0</v>
      </c>
    </row>
    <row r="10" spans="1:22">
      <c r="A10" s="251">
        <v>4</v>
      </c>
      <c r="B10" s="238" t="s">
        <v>110</v>
      </c>
      <c r="C10" s="574"/>
      <c r="D10" s="442"/>
      <c r="E10" s="442"/>
      <c r="F10" s="442"/>
      <c r="G10" s="442"/>
      <c r="H10" s="442"/>
      <c r="I10" s="442"/>
      <c r="J10" s="442"/>
      <c r="K10" s="442"/>
      <c r="L10" s="444"/>
      <c r="M10" s="574"/>
      <c r="N10" s="442"/>
      <c r="O10" s="442"/>
      <c r="P10" s="442"/>
      <c r="Q10" s="442"/>
      <c r="R10" s="442"/>
      <c r="S10" s="444"/>
      <c r="T10" s="576"/>
      <c r="U10" s="576"/>
      <c r="V10" s="577">
        <f t="shared" si="0"/>
        <v>0</v>
      </c>
    </row>
    <row r="11" spans="1:22">
      <c r="A11" s="251">
        <v>5</v>
      </c>
      <c r="B11" s="238" t="s">
        <v>853</v>
      </c>
      <c r="C11" s="574"/>
      <c r="D11" s="442"/>
      <c r="E11" s="442"/>
      <c r="F11" s="442"/>
      <c r="G11" s="442"/>
      <c r="H11" s="442"/>
      <c r="I11" s="442"/>
      <c r="J11" s="442"/>
      <c r="K11" s="442"/>
      <c r="L11" s="444"/>
      <c r="M11" s="574"/>
      <c r="N11" s="442"/>
      <c r="O11" s="442"/>
      <c r="P11" s="442"/>
      <c r="Q11" s="442"/>
      <c r="R11" s="442"/>
      <c r="S11" s="444"/>
      <c r="T11" s="576"/>
      <c r="U11" s="576"/>
      <c r="V11" s="577">
        <f t="shared" si="0"/>
        <v>0</v>
      </c>
    </row>
    <row r="12" spans="1:22">
      <c r="A12" s="251">
        <v>6</v>
      </c>
      <c r="B12" s="238" t="s">
        <v>913</v>
      </c>
      <c r="C12" s="574"/>
      <c r="D12" s="442"/>
      <c r="E12" s="442"/>
      <c r="F12" s="442"/>
      <c r="G12" s="442"/>
      <c r="H12" s="442"/>
      <c r="I12" s="442"/>
      <c r="J12" s="442"/>
      <c r="K12" s="442"/>
      <c r="L12" s="444"/>
      <c r="M12" s="574"/>
      <c r="N12" s="442"/>
      <c r="O12" s="442"/>
      <c r="P12" s="442"/>
      <c r="Q12" s="442"/>
      <c r="R12" s="442"/>
      <c r="S12" s="444"/>
      <c r="T12" s="576"/>
      <c r="U12" s="576"/>
      <c r="V12" s="577">
        <f t="shared" si="0"/>
        <v>0</v>
      </c>
    </row>
    <row r="13" spans="1:22">
      <c r="A13" s="251">
        <v>7</v>
      </c>
      <c r="B13" s="238" t="s">
        <v>64</v>
      </c>
      <c r="C13" s="574"/>
      <c r="D13" s="442"/>
      <c r="E13" s="442"/>
      <c r="F13" s="442"/>
      <c r="G13" s="442"/>
      <c r="H13" s="442"/>
      <c r="I13" s="442"/>
      <c r="J13" s="442"/>
      <c r="K13" s="442"/>
      <c r="L13" s="444"/>
      <c r="M13" s="574"/>
      <c r="N13" s="442"/>
      <c r="O13" s="442"/>
      <c r="P13" s="442"/>
      <c r="Q13" s="442"/>
      <c r="R13" s="442"/>
      <c r="S13" s="444"/>
      <c r="T13" s="576"/>
      <c r="U13" s="576"/>
      <c r="V13" s="577">
        <f t="shared" si="0"/>
        <v>0</v>
      </c>
    </row>
    <row r="14" spans="1:22">
      <c r="A14" s="251">
        <v>8</v>
      </c>
      <c r="B14" s="238" t="s">
        <v>65</v>
      </c>
      <c r="C14" s="574"/>
      <c r="D14" s="442"/>
      <c r="E14" s="442"/>
      <c r="F14" s="442"/>
      <c r="G14" s="442"/>
      <c r="H14" s="442"/>
      <c r="I14" s="442"/>
      <c r="J14" s="442"/>
      <c r="K14" s="442"/>
      <c r="L14" s="444"/>
      <c r="M14" s="574"/>
      <c r="N14" s="442"/>
      <c r="O14" s="442"/>
      <c r="P14" s="442"/>
      <c r="Q14" s="442"/>
      <c r="R14" s="442"/>
      <c r="S14" s="444"/>
      <c r="T14" s="576"/>
      <c r="U14" s="576"/>
      <c r="V14" s="577">
        <f t="shared" si="0"/>
        <v>0</v>
      </c>
    </row>
    <row r="15" spans="1:22">
      <c r="A15" s="251">
        <v>9</v>
      </c>
      <c r="B15" s="238" t="s">
        <v>854</v>
      </c>
      <c r="C15" s="574"/>
      <c r="D15" s="442"/>
      <c r="E15" s="442"/>
      <c r="F15" s="442"/>
      <c r="G15" s="442"/>
      <c r="H15" s="442"/>
      <c r="I15" s="442"/>
      <c r="J15" s="442"/>
      <c r="K15" s="442"/>
      <c r="L15" s="444"/>
      <c r="M15" s="574"/>
      <c r="N15" s="442"/>
      <c r="O15" s="442"/>
      <c r="P15" s="442"/>
      <c r="Q15" s="442"/>
      <c r="R15" s="442"/>
      <c r="S15" s="444"/>
      <c r="T15" s="576"/>
      <c r="U15" s="576"/>
      <c r="V15" s="577">
        <f t="shared" si="0"/>
        <v>0</v>
      </c>
    </row>
    <row r="16" spans="1:22">
      <c r="A16" s="251">
        <v>10</v>
      </c>
      <c r="B16" s="238" t="s">
        <v>60</v>
      </c>
      <c r="C16" s="574"/>
      <c r="D16" s="442"/>
      <c r="E16" s="442"/>
      <c r="F16" s="442"/>
      <c r="G16" s="442"/>
      <c r="H16" s="442"/>
      <c r="I16" s="442"/>
      <c r="J16" s="442"/>
      <c r="K16" s="442"/>
      <c r="L16" s="444"/>
      <c r="M16" s="574"/>
      <c r="N16" s="442"/>
      <c r="O16" s="442"/>
      <c r="P16" s="442"/>
      <c r="Q16" s="442"/>
      <c r="R16" s="442"/>
      <c r="S16" s="444"/>
      <c r="T16" s="576"/>
      <c r="U16" s="576"/>
      <c r="V16" s="577">
        <f t="shared" si="0"/>
        <v>0</v>
      </c>
    </row>
    <row r="17" spans="1:22">
      <c r="A17" s="251">
        <v>11</v>
      </c>
      <c r="B17" s="238" t="s">
        <v>61</v>
      </c>
      <c r="C17" s="574"/>
      <c r="D17" s="442"/>
      <c r="E17" s="442"/>
      <c r="F17" s="442"/>
      <c r="G17" s="442"/>
      <c r="H17" s="442"/>
      <c r="I17" s="442"/>
      <c r="J17" s="442"/>
      <c r="K17" s="442"/>
      <c r="L17" s="444"/>
      <c r="M17" s="574"/>
      <c r="N17" s="442"/>
      <c r="O17" s="442"/>
      <c r="P17" s="442"/>
      <c r="Q17" s="442"/>
      <c r="R17" s="442"/>
      <c r="S17" s="444"/>
      <c r="T17" s="576"/>
      <c r="U17" s="576"/>
      <c r="V17" s="577">
        <f t="shared" si="0"/>
        <v>0</v>
      </c>
    </row>
    <row r="18" spans="1:22">
      <c r="A18" s="251">
        <v>12</v>
      </c>
      <c r="B18" s="238" t="s">
        <v>62</v>
      </c>
      <c r="C18" s="574"/>
      <c r="D18" s="442"/>
      <c r="E18" s="442"/>
      <c r="F18" s="442"/>
      <c r="G18" s="442"/>
      <c r="H18" s="442"/>
      <c r="I18" s="442"/>
      <c r="J18" s="442"/>
      <c r="K18" s="442"/>
      <c r="L18" s="444"/>
      <c r="M18" s="574"/>
      <c r="N18" s="442"/>
      <c r="O18" s="442"/>
      <c r="P18" s="442"/>
      <c r="Q18" s="442"/>
      <c r="R18" s="442"/>
      <c r="S18" s="444"/>
      <c r="T18" s="576"/>
      <c r="U18" s="576"/>
      <c r="V18" s="577">
        <f t="shared" si="0"/>
        <v>0</v>
      </c>
    </row>
    <row r="19" spans="1:22">
      <c r="A19" s="251">
        <v>13</v>
      </c>
      <c r="B19" s="238" t="s">
        <v>63</v>
      </c>
      <c r="C19" s="574"/>
      <c r="D19" s="442"/>
      <c r="E19" s="442"/>
      <c r="F19" s="442"/>
      <c r="G19" s="442"/>
      <c r="H19" s="442"/>
      <c r="I19" s="442"/>
      <c r="J19" s="442"/>
      <c r="K19" s="442"/>
      <c r="L19" s="444"/>
      <c r="M19" s="574"/>
      <c r="N19" s="442"/>
      <c r="O19" s="442"/>
      <c r="P19" s="442"/>
      <c r="Q19" s="442"/>
      <c r="R19" s="442"/>
      <c r="S19" s="444"/>
      <c r="T19" s="576"/>
      <c r="U19" s="576"/>
      <c r="V19" s="577">
        <f t="shared" si="0"/>
        <v>0</v>
      </c>
    </row>
    <row r="20" spans="1:22">
      <c r="A20" s="251">
        <v>14</v>
      </c>
      <c r="B20" s="238" t="s">
        <v>126</v>
      </c>
      <c r="C20" s="574"/>
      <c r="D20" s="442"/>
      <c r="E20" s="442"/>
      <c r="F20" s="442"/>
      <c r="G20" s="442"/>
      <c r="H20" s="442"/>
      <c r="I20" s="442"/>
      <c r="J20" s="442"/>
      <c r="K20" s="442"/>
      <c r="L20" s="444"/>
      <c r="M20" s="574"/>
      <c r="N20" s="442"/>
      <c r="O20" s="442"/>
      <c r="P20" s="442"/>
      <c r="Q20" s="442"/>
      <c r="R20" s="442"/>
      <c r="S20" s="444"/>
      <c r="T20" s="576"/>
      <c r="U20" s="576"/>
      <c r="V20" s="577">
        <f t="shared" si="0"/>
        <v>0</v>
      </c>
    </row>
    <row r="21" spans="1:22" ht="14.4" thickBot="1">
      <c r="A21" s="239"/>
      <c r="B21" s="252" t="s">
        <v>59</v>
      </c>
      <c r="C21" s="578">
        <f>SUM(C7:C20)</f>
        <v>0</v>
      </c>
      <c r="D21" s="579">
        <f t="shared" ref="D21:V21" si="1">SUM(D7:D20)</f>
        <v>0</v>
      </c>
      <c r="E21" s="579">
        <f t="shared" si="1"/>
        <v>0</v>
      </c>
      <c r="F21" s="579">
        <f t="shared" si="1"/>
        <v>0</v>
      </c>
      <c r="G21" s="579">
        <f t="shared" si="1"/>
        <v>0</v>
      </c>
      <c r="H21" s="579">
        <f t="shared" si="1"/>
        <v>0</v>
      </c>
      <c r="I21" s="579">
        <f t="shared" si="1"/>
        <v>0</v>
      </c>
      <c r="J21" s="579">
        <f t="shared" si="1"/>
        <v>0</v>
      </c>
      <c r="K21" s="579">
        <f t="shared" si="1"/>
        <v>0</v>
      </c>
      <c r="L21" s="580">
        <f t="shared" si="1"/>
        <v>0</v>
      </c>
      <c r="M21" s="578">
        <f t="shared" si="1"/>
        <v>0</v>
      </c>
      <c r="N21" s="579">
        <f t="shared" si="1"/>
        <v>0</v>
      </c>
      <c r="O21" s="579">
        <f t="shared" si="1"/>
        <v>0</v>
      </c>
      <c r="P21" s="579">
        <f t="shared" si="1"/>
        <v>0</v>
      </c>
      <c r="Q21" s="579">
        <f t="shared" si="1"/>
        <v>0</v>
      </c>
      <c r="R21" s="579">
        <f t="shared" si="1"/>
        <v>0</v>
      </c>
      <c r="S21" s="580">
        <f t="shared" si="1"/>
        <v>0</v>
      </c>
      <c r="T21" s="580">
        <f>SUM(T7:T20)</f>
        <v>0</v>
      </c>
      <c r="U21" s="580">
        <f t="shared" si="1"/>
        <v>0</v>
      </c>
      <c r="V21" s="581">
        <f t="shared" si="1"/>
        <v>0</v>
      </c>
    </row>
    <row r="24" spans="1:22">
      <c r="C24" s="253"/>
      <c r="D24" s="253"/>
      <c r="E24" s="253"/>
    </row>
    <row r="25" spans="1:22">
      <c r="A25" s="9"/>
      <c r="B25" s="9"/>
      <c r="D25" s="253"/>
      <c r="E25" s="253"/>
    </row>
    <row r="26" spans="1:22">
      <c r="A26" s="9"/>
      <c r="B26" s="254"/>
      <c r="D26" s="253"/>
      <c r="E26" s="253"/>
    </row>
    <row r="27" spans="1:22">
      <c r="A27" s="9"/>
      <c r="B27" s="9"/>
      <c r="D27" s="253"/>
      <c r="E27" s="253"/>
    </row>
    <row r="28" spans="1:22">
      <c r="A28" s="9"/>
      <c r="B28" s="254"/>
      <c r="D28" s="253"/>
      <c r="E28" s="253"/>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8"/>
  <sheetViews>
    <sheetView zoomScale="70" zoomScaleNormal="70" workbookViewId="0">
      <pane xSplit="2" ySplit="7" topLeftCell="C8" activePane="bottomRight" state="frozen"/>
      <selection activeCell="C24" sqref="C24"/>
      <selection pane="topRight" activeCell="C24" sqref="C24"/>
      <selection pane="bottomLeft" activeCell="C24" sqref="C24"/>
      <selection pane="bottomRight" activeCell="E29" sqref="E29"/>
    </sheetView>
  </sheetViews>
  <sheetFormatPr defaultColWidth="9.21875" defaultRowHeight="13.8"/>
  <cols>
    <col min="1" max="1" width="12.21875" style="11" customWidth="1"/>
    <col min="2" max="2" width="101.77734375" style="11" customWidth="1"/>
    <col min="3" max="3" width="16.44140625" style="11" customWidth="1"/>
    <col min="4" max="4" width="14.77734375" style="11" bestFit="1" customWidth="1"/>
    <col min="5" max="5" width="17.77734375" style="11" customWidth="1"/>
    <col min="6" max="6" width="15.77734375" style="11" customWidth="1"/>
    <col min="7" max="7" width="17.44140625" style="11" customWidth="1"/>
    <col min="8" max="8" width="15.21875" style="11" customWidth="1"/>
    <col min="9" max="16384" width="9.21875" style="2"/>
  </cols>
  <sheetData>
    <row r="1" spans="1:9">
      <c r="A1" s="335" t="s">
        <v>869</v>
      </c>
      <c r="B1" s="337" t="str">
        <f>Info!C2</f>
        <v>კრისტალი</v>
      </c>
    </row>
    <row r="2" spans="1:9">
      <c r="A2" s="335" t="s">
        <v>88</v>
      </c>
      <c r="B2" s="336">
        <f>'1. key ratios'!B2</f>
        <v>46203</v>
      </c>
    </row>
    <row r="4" spans="1:9" ht="14.4" thickBot="1">
      <c r="A4" s="11" t="s">
        <v>224</v>
      </c>
      <c r="B4" s="194" t="s">
        <v>255</v>
      </c>
    </row>
    <row r="5" spans="1:9">
      <c r="A5" s="241"/>
      <c r="B5" s="255"/>
      <c r="C5" s="256" t="s">
        <v>0</v>
      </c>
      <c r="D5" s="256" t="s">
        <v>1</v>
      </c>
      <c r="E5" s="256" t="s">
        <v>2</v>
      </c>
      <c r="F5" s="256" t="s">
        <v>3</v>
      </c>
      <c r="G5" s="257" t="s">
        <v>4</v>
      </c>
      <c r="H5" s="258" t="s">
        <v>6</v>
      </c>
      <c r="I5" s="7"/>
    </row>
    <row r="6" spans="1:9" ht="15" customHeight="1">
      <c r="A6" s="235"/>
      <c r="B6" s="259"/>
      <c r="C6" s="816" t="s">
        <v>247</v>
      </c>
      <c r="D6" s="827" t="s">
        <v>268</v>
      </c>
      <c r="E6" s="828"/>
      <c r="F6" s="816" t="s">
        <v>274</v>
      </c>
      <c r="G6" s="816" t="s">
        <v>275</v>
      </c>
      <c r="H6" s="825" t="s">
        <v>249</v>
      </c>
      <c r="I6" s="7"/>
    </row>
    <row r="7" spans="1:9" ht="110.4" customHeight="1">
      <c r="A7" s="235"/>
      <c r="B7" s="259"/>
      <c r="C7" s="817"/>
      <c r="D7" s="260" t="s">
        <v>250</v>
      </c>
      <c r="E7" s="260" t="s">
        <v>248</v>
      </c>
      <c r="F7" s="817"/>
      <c r="G7" s="817"/>
      <c r="H7" s="826"/>
      <c r="I7" s="7"/>
    </row>
    <row r="8" spans="1:9">
      <c r="A8" s="261">
        <v>1</v>
      </c>
      <c r="B8" s="238" t="s">
        <v>107</v>
      </c>
      <c r="C8" s="442">
        <v>25331394.4177</v>
      </c>
      <c r="D8" s="442"/>
      <c r="E8" s="442"/>
      <c r="F8" s="442">
        <v>17711342.747699998</v>
      </c>
      <c r="G8" s="443">
        <v>17711342.747699998</v>
      </c>
      <c r="H8" s="262">
        <f>IFERROR(G8/(C8+E8),"")</f>
        <v>0.69918546352601951</v>
      </c>
    </row>
    <row r="9" spans="1:9" ht="15" customHeight="1">
      <c r="A9" s="261">
        <v>2</v>
      </c>
      <c r="B9" s="238" t="s">
        <v>108</v>
      </c>
      <c r="C9" s="442"/>
      <c r="D9" s="442"/>
      <c r="E9" s="442"/>
      <c r="F9" s="442"/>
      <c r="G9" s="443"/>
      <c r="H9" s="262" t="str">
        <f t="shared" ref="H9:H22" si="0">IFERROR(G9/(C9+E9),"")</f>
        <v/>
      </c>
    </row>
    <row r="10" spans="1:9">
      <c r="A10" s="261">
        <v>3</v>
      </c>
      <c r="B10" s="238" t="s">
        <v>109</v>
      </c>
      <c r="C10" s="442"/>
      <c r="D10" s="442"/>
      <c r="E10" s="442"/>
      <c r="F10" s="442"/>
      <c r="G10" s="443"/>
      <c r="H10" s="262" t="str">
        <f t="shared" si="0"/>
        <v/>
      </c>
    </row>
    <row r="11" spans="1:9">
      <c r="A11" s="261">
        <v>4</v>
      </c>
      <c r="B11" s="238" t="s">
        <v>110</v>
      </c>
      <c r="C11" s="442"/>
      <c r="D11" s="442"/>
      <c r="E11" s="442"/>
      <c r="F11" s="442"/>
      <c r="G11" s="443"/>
      <c r="H11" s="262" t="str">
        <f t="shared" si="0"/>
        <v/>
      </c>
    </row>
    <row r="12" spans="1:9">
      <c r="A12" s="261">
        <v>5</v>
      </c>
      <c r="B12" s="238" t="s">
        <v>853</v>
      </c>
      <c r="C12" s="442"/>
      <c r="D12" s="442"/>
      <c r="E12" s="442"/>
      <c r="F12" s="442"/>
      <c r="G12" s="443"/>
      <c r="H12" s="262" t="str">
        <f t="shared" si="0"/>
        <v/>
      </c>
    </row>
    <row r="13" spans="1:9">
      <c r="A13" s="261">
        <v>6</v>
      </c>
      <c r="B13" s="238" t="s">
        <v>913</v>
      </c>
      <c r="C13" s="442">
        <v>5384578.2719000001</v>
      </c>
      <c r="D13" s="442"/>
      <c r="E13" s="442"/>
      <c r="F13" s="442">
        <v>2647906.6549500003</v>
      </c>
      <c r="G13" s="443">
        <v>2647906.6549500003</v>
      </c>
      <c r="H13" s="262">
        <f t="shared" si="0"/>
        <v>0.49175748243244705</v>
      </c>
    </row>
    <row r="14" spans="1:9">
      <c r="A14" s="261">
        <v>7</v>
      </c>
      <c r="B14" s="238" t="s">
        <v>64</v>
      </c>
      <c r="C14" s="442"/>
      <c r="D14" s="442"/>
      <c r="E14" s="442"/>
      <c r="F14" s="442"/>
      <c r="G14" s="443"/>
      <c r="H14" s="262" t="str">
        <f t="shared" si="0"/>
        <v/>
      </c>
    </row>
    <row r="15" spans="1:9">
      <c r="A15" s="261">
        <v>8</v>
      </c>
      <c r="B15" s="238" t="s">
        <v>65</v>
      </c>
      <c r="C15" s="442">
        <v>587507206.51468992</v>
      </c>
      <c r="D15" s="754">
        <v>2756922.1285999962</v>
      </c>
      <c r="E15" s="754">
        <v>710062.97424999927</v>
      </c>
      <c r="F15" s="442">
        <v>440630404.88601744</v>
      </c>
      <c r="G15" s="443">
        <v>440630404.88601744</v>
      </c>
      <c r="H15" s="262">
        <f t="shared" si="0"/>
        <v>0.7490946419659692</v>
      </c>
    </row>
    <row r="16" spans="1:9">
      <c r="A16" s="261">
        <v>9</v>
      </c>
      <c r="B16" s="238" t="s">
        <v>854</v>
      </c>
      <c r="C16" s="442"/>
      <c r="D16" s="442"/>
      <c r="E16" s="442"/>
      <c r="F16" s="442"/>
      <c r="G16" s="443"/>
      <c r="H16" s="262" t="str">
        <f t="shared" si="0"/>
        <v/>
      </c>
    </row>
    <row r="17" spans="1:8">
      <c r="A17" s="261">
        <v>10</v>
      </c>
      <c r="B17" s="238" t="s">
        <v>60</v>
      </c>
      <c r="C17" s="442">
        <v>3717152.588484969</v>
      </c>
      <c r="D17" s="442"/>
      <c r="E17" s="442"/>
      <c r="F17" s="442">
        <v>4374972.2573131807</v>
      </c>
      <c r="G17" s="443">
        <v>4374972.2573131807</v>
      </c>
      <c r="H17" s="262">
        <f t="shared" si="0"/>
        <v>1.1769687020290778</v>
      </c>
    </row>
    <row r="18" spans="1:8">
      <c r="A18" s="261">
        <v>11</v>
      </c>
      <c r="B18" s="238" t="s">
        <v>61</v>
      </c>
      <c r="C18" s="442"/>
      <c r="D18" s="442"/>
      <c r="E18" s="442"/>
      <c r="F18" s="442"/>
      <c r="G18" s="443"/>
      <c r="H18" s="262" t="str">
        <f t="shared" si="0"/>
        <v/>
      </c>
    </row>
    <row r="19" spans="1:8">
      <c r="A19" s="261">
        <v>12</v>
      </c>
      <c r="B19" s="238" t="s">
        <v>62</v>
      </c>
      <c r="C19" s="442"/>
      <c r="D19" s="442"/>
      <c r="E19" s="442"/>
      <c r="F19" s="442"/>
      <c r="G19" s="443"/>
      <c r="H19" s="262" t="str">
        <f t="shared" si="0"/>
        <v/>
      </c>
    </row>
    <row r="20" spans="1:8">
      <c r="A20" s="261">
        <v>13</v>
      </c>
      <c r="B20" s="238" t="s">
        <v>63</v>
      </c>
      <c r="C20" s="442"/>
      <c r="D20" s="442"/>
      <c r="E20" s="442"/>
      <c r="F20" s="442"/>
      <c r="G20" s="443"/>
      <c r="H20" s="262" t="str">
        <f t="shared" si="0"/>
        <v/>
      </c>
    </row>
    <row r="21" spans="1:8">
      <c r="A21" s="261">
        <v>14</v>
      </c>
      <c r="B21" s="238" t="s">
        <v>126</v>
      </c>
      <c r="C21" s="442">
        <v>60228271.084600009</v>
      </c>
      <c r="D21" s="442"/>
      <c r="E21" s="442"/>
      <c r="F21" s="442">
        <v>37837996.67750001</v>
      </c>
      <c r="G21" s="443">
        <v>37837996.67750001</v>
      </c>
      <c r="H21" s="262">
        <f t="shared" si="0"/>
        <v>0.62824311566823221</v>
      </c>
    </row>
    <row r="22" spans="1:8" ht="14.4" thickBot="1">
      <c r="A22" s="263"/>
      <c r="B22" s="264" t="s">
        <v>59</v>
      </c>
      <c r="C22" s="476">
        <f>SUM(C8:C21)</f>
        <v>682168602.87737489</v>
      </c>
      <c r="D22" s="476">
        <f>SUM(D8:D21)</f>
        <v>2756922.1285999962</v>
      </c>
      <c r="E22" s="476">
        <f>SUM(E8:E21)</f>
        <v>710062.97424999927</v>
      </c>
      <c r="F22" s="476">
        <f>SUM(F8:F21)</f>
        <v>503202623.22348064</v>
      </c>
      <c r="G22" s="476">
        <f>SUM(G8:G21)</f>
        <v>503202623.22348064</v>
      </c>
      <c r="H22" s="477">
        <f t="shared" si="0"/>
        <v>0.73688438135042866</v>
      </c>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8"/>
  <sheetViews>
    <sheetView zoomScale="70" zoomScaleNormal="70" workbookViewId="0">
      <pane xSplit="2" ySplit="6" topLeftCell="C7" activePane="bottomRight" state="frozen"/>
      <selection activeCell="C24" sqref="C24"/>
      <selection pane="topRight" activeCell="C24" sqref="C24"/>
      <selection pane="bottomLeft" activeCell="C24" sqref="C24"/>
      <selection pane="bottomRight" activeCell="G27" sqref="G27"/>
    </sheetView>
  </sheetViews>
  <sheetFormatPr defaultColWidth="9.21875" defaultRowHeight="13.8"/>
  <cols>
    <col min="1" max="1" width="12.88671875" style="11" customWidth="1"/>
    <col min="2" max="2" width="104.21875" style="11" customWidth="1"/>
    <col min="3" max="3" width="15.88671875" style="11" customWidth="1"/>
    <col min="4" max="4" width="16.21875" style="11" customWidth="1"/>
    <col min="5" max="5" width="15.44140625" style="11" customWidth="1"/>
    <col min="6" max="11" width="13.88671875" style="11" customWidth="1"/>
    <col min="12" max="16384" width="9.21875" style="1"/>
  </cols>
  <sheetData>
    <row r="1" spans="1:11">
      <c r="A1" s="335" t="s">
        <v>869</v>
      </c>
      <c r="B1" s="337" t="str">
        <f>Info!C2</f>
        <v>კრისტალი</v>
      </c>
    </row>
    <row r="2" spans="1:11">
      <c r="A2" s="335" t="s">
        <v>88</v>
      </c>
      <c r="B2" s="336">
        <f>'1. key ratios'!B2</f>
        <v>46203</v>
      </c>
    </row>
    <row r="4" spans="1:11" ht="14.4" thickBot="1">
      <c r="A4" s="11" t="s">
        <v>308</v>
      </c>
      <c r="B4" s="194" t="s">
        <v>307</v>
      </c>
    </row>
    <row r="5" spans="1:11" ht="30" customHeight="1">
      <c r="A5" s="832"/>
      <c r="B5" s="833"/>
      <c r="C5" s="830" t="s">
        <v>335</v>
      </c>
      <c r="D5" s="830"/>
      <c r="E5" s="830"/>
      <c r="F5" s="830" t="s">
        <v>336</v>
      </c>
      <c r="G5" s="830"/>
      <c r="H5" s="830"/>
      <c r="I5" s="830" t="s">
        <v>337</v>
      </c>
      <c r="J5" s="830"/>
      <c r="K5" s="831"/>
    </row>
    <row r="6" spans="1:11">
      <c r="A6" s="265"/>
      <c r="B6" s="266"/>
      <c r="C6" s="267" t="s">
        <v>26</v>
      </c>
      <c r="D6" s="267" t="s">
        <v>72</v>
      </c>
      <c r="E6" s="267" t="s">
        <v>59</v>
      </c>
      <c r="F6" s="267" t="s">
        <v>26</v>
      </c>
      <c r="G6" s="267" t="s">
        <v>72</v>
      </c>
      <c r="H6" s="267" t="s">
        <v>59</v>
      </c>
      <c r="I6" s="267" t="s">
        <v>26</v>
      </c>
      <c r="J6" s="267" t="s">
        <v>72</v>
      </c>
      <c r="K6" s="268" t="s">
        <v>59</v>
      </c>
    </row>
    <row r="7" spans="1:11">
      <c r="A7" s="269" t="s">
        <v>278</v>
      </c>
      <c r="B7" s="270"/>
      <c r="C7" s="270"/>
      <c r="D7" s="270"/>
      <c r="E7" s="270"/>
      <c r="F7" s="270"/>
      <c r="G7" s="270"/>
      <c r="H7" s="270"/>
      <c r="I7" s="270"/>
      <c r="J7" s="270"/>
      <c r="K7" s="271"/>
    </row>
    <row r="8" spans="1:11">
      <c r="A8" s="272">
        <v>1</v>
      </c>
      <c r="B8" s="273" t="s">
        <v>278</v>
      </c>
      <c r="C8" s="776"/>
      <c r="D8" s="776"/>
      <c r="E8" s="776"/>
      <c r="F8" s="405">
        <v>9924799.7827142552</v>
      </c>
      <c r="G8" s="405">
        <v>34689549.951403677</v>
      </c>
      <c r="H8" s="410">
        <v>44614349.734117933</v>
      </c>
      <c r="I8" s="405">
        <v>6155203.442068602</v>
      </c>
      <c r="J8" s="405">
        <v>31280474.603937011</v>
      </c>
      <c r="K8" s="411">
        <v>37575153.106651276</v>
      </c>
    </row>
    <row r="9" spans="1:11">
      <c r="A9" s="269" t="s">
        <v>279</v>
      </c>
      <c r="B9" s="270"/>
      <c r="C9" s="777"/>
      <c r="D9" s="777"/>
      <c r="E9" s="777"/>
      <c r="F9" s="777"/>
      <c r="G9" s="777"/>
      <c r="H9" s="777"/>
      <c r="I9" s="777"/>
      <c r="J9" s="777"/>
      <c r="K9" s="778"/>
    </row>
    <row r="10" spans="1:11">
      <c r="A10" s="274">
        <v>2</v>
      </c>
      <c r="B10" s="275" t="s">
        <v>280</v>
      </c>
      <c r="C10" s="308">
        <v>48300960.853333332</v>
      </c>
      <c r="D10" s="405">
        <v>29966224.216666669</v>
      </c>
      <c r="E10" s="410">
        <v>78267185.069999993</v>
      </c>
      <c r="F10" s="405">
        <v>7064322.2187000001</v>
      </c>
      <c r="G10" s="405">
        <v>3926441.8485806673</v>
      </c>
      <c r="H10" s="410">
        <v>10990764.067280667</v>
      </c>
      <c r="I10" s="405">
        <v>1473899.7100000002</v>
      </c>
      <c r="J10" s="405">
        <v>882148.20164833346</v>
      </c>
      <c r="K10" s="411">
        <v>2356047.9116483335</v>
      </c>
    </row>
    <row r="11" spans="1:11">
      <c r="A11" s="274">
        <v>3</v>
      </c>
      <c r="B11" s="275" t="s">
        <v>281</v>
      </c>
      <c r="C11" s="308">
        <v>251484914.01666665</v>
      </c>
      <c r="D11" s="405">
        <v>203786012.53876665</v>
      </c>
      <c r="E11" s="410">
        <v>455270926.55543327</v>
      </c>
      <c r="F11" s="405">
        <v>12943523.985499999</v>
      </c>
      <c r="G11" s="405">
        <v>12837097.562221667</v>
      </c>
      <c r="H11" s="410">
        <v>25780621.547721669</v>
      </c>
      <c r="I11" s="405">
        <v>12787502.672499999</v>
      </c>
      <c r="J11" s="405">
        <v>12704767.073716668</v>
      </c>
      <c r="K11" s="411">
        <v>25492269.746216666</v>
      </c>
    </row>
    <row r="12" spans="1:11">
      <c r="A12" s="274">
        <v>4</v>
      </c>
      <c r="B12" s="275" t="s">
        <v>282</v>
      </c>
      <c r="C12" s="308">
        <v>0</v>
      </c>
      <c r="D12" s="405">
        <v>0</v>
      </c>
      <c r="E12" s="410">
        <v>0</v>
      </c>
      <c r="F12" s="405">
        <v>0</v>
      </c>
      <c r="G12" s="405">
        <v>0</v>
      </c>
      <c r="H12" s="410">
        <v>0</v>
      </c>
      <c r="I12" s="405">
        <v>0</v>
      </c>
      <c r="J12" s="405">
        <v>0</v>
      </c>
      <c r="K12" s="411">
        <v>0</v>
      </c>
    </row>
    <row r="13" spans="1:11">
      <c r="A13" s="274">
        <v>5</v>
      </c>
      <c r="B13" s="275" t="s">
        <v>283</v>
      </c>
      <c r="C13" s="308">
        <v>18409740.372000001</v>
      </c>
      <c r="D13" s="405">
        <v>49657.9522</v>
      </c>
      <c r="E13" s="410">
        <v>18459398.324200001</v>
      </c>
      <c r="F13" s="405">
        <v>1715004.4119333334</v>
      </c>
      <c r="G13" s="405">
        <v>11252.256113333335</v>
      </c>
      <c r="H13" s="410">
        <v>1726256.668046667</v>
      </c>
      <c r="I13" s="405">
        <v>1324126.3879833333</v>
      </c>
      <c r="J13" s="405">
        <v>5091.4586783333334</v>
      </c>
      <c r="K13" s="411">
        <v>1329217.8466616666</v>
      </c>
    </row>
    <row r="14" spans="1:11">
      <c r="A14" s="274">
        <v>6</v>
      </c>
      <c r="B14" s="275" t="s">
        <v>298</v>
      </c>
      <c r="C14" s="308">
        <v>0</v>
      </c>
      <c r="D14" s="405">
        <v>0</v>
      </c>
      <c r="E14" s="410">
        <v>0</v>
      </c>
      <c r="F14" s="405">
        <v>0</v>
      </c>
      <c r="G14" s="405">
        <v>0</v>
      </c>
      <c r="H14" s="410">
        <v>0</v>
      </c>
      <c r="I14" s="405">
        <v>0</v>
      </c>
      <c r="J14" s="405">
        <v>0</v>
      </c>
      <c r="K14" s="411">
        <v>0</v>
      </c>
    </row>
    <row r="15" spans="1:11">
      <c r="A15" s="274">
        <v>7</v>
      </c>
      <c r="B15" s="275" t="s">
        <v>285</v>
      </c>
      <c r="C15" s="308">
        <v>1421760.8966666665</v>
      </c>
      <c r="D15" s="405">
        <v>51.86246666666667</v>
      </c>
      <c r="E15" s="410">
        <v>1421812.7591333333</v>
      </c>
      <c r="F15" s="405">
        <v>652869.75000000012</v>
      </c>
      <c r="G15" s="405">
        <v>51.86246666666667</v>
      </c>
      <c r="H15" s="410">
        <v>652921.61246666673</v>
      </c>
      <c r="I15" s="405">
        <v>652869.75000000012</v>
      </c>
      <c r="J15" s="405">
        <v>51.86246666666667</v>
      </c>
      <c r="K15" s="411">
        <v>652921.61246666673</v>
      </c>
    </row>
    <row r="16" spans="1:11">
      <c r="A16" s="274">
        <v>8</v>
      </c>
      <c r="B16" s="276" t="s">
        <v>286</v>
      </c>
      <c r="C16" s="409">
        <v>319617376.13866663</v>
      </c>
      <c r="D16" s="410">
        <v>233801946.57009998</v>
      </c>
      <c r="E16" s="410">
        <v>553419322.70876658</v>
      </c>
      <c r="F16" s="410">
        <v>22375720.366133332</v>
      </c>
      <c r="G16" s="410">
        <v>16774843.529382335</v>
      </c>
      <c r="H16" s="410">
        <v>39150563.895515665</v>
      </c>
      <c r="I16" s="410">
        <v>16238398.520483334</v>
      </c>
      <c r="J16" s="410">
        <v>13592058.596510002</v>
      </c>
      <c r="K16" s="411">
        <v>29830457.116993334</v>
      </c>
    </row>
    <row r="17" spans="1:11">
      <c r="A17" s="269" t="s">
        <v>287</v>
      </c>
      <c r="B17" s="270"/>
      <c r="C17" s="407"/>
      <c r="D17" s="407"/>
      <c r="E17" s="407"/>
      <c r="F17" s="407"/>
      <c r="G17" s="407"/>
      <c r="H17" s="407"/>
      <c r="I17" s="407"/>
      <c r="J17" s="407"/>
      <c r="K17" s="408"/>
    </row>
    <row r="18" spans="1:11">
      <c r="A18" s="274">
        <v>9</v>
      </c>
      <c r="B18" s="275" t="s">
        <v>288</v>
      </c>
      <c r="C18" s="308">
        <v>0</v>
      </c>
      <c r="D18" s="405">
        <v>0</v>
      </c>
      <c r="E18" s="410">
        <v>0</v>
      </c>
      <c r="F18" s="405">
        <v>0</v>
      </c>
      <c r="G18" s="405">
        <v>0</v>
      </c>
      <c r="H18" s="410">
        <v>0</v>
      </c>
      <c r="I18" s="405">
        <v>0</v>
      </c>
      <c r="J18" s="405">
        <v>0</v>
      </c>
      <c r="K18" s="406">
        <v>0</v>
      </c>
    </row>
    <row r="19" spans="1:11">
      <c r="A19" s="274">
        <v>10</v>
      </c>
      <c r="B19" s="275" t="s">
        <v>289</v>
      </c>
      <c r="C19" s="308">
        <v>562435337.70151579</v>
      </c>
      <c r="D19" s="405">
        <v>781660.06156666658</v>
      </c>
      <c r="E19" s="410">
        <v>563216997.7630825</v>
      </c>
      <c r="F19" s="405">
        <v>24847609.700268421</v>
      </c>
      <c r="G19" s="405">
        <v>5311.1105833333331</v>
      </c>
      <c r="H19" s="410">
        <v>24852920.810851753</v>
      </c>
      <c r="I19" s="405">
        <v>28477730.980268423</v>
      </c>
      <c r="J19" s="405">
        <v>3414386.45805</v>
      </c>
      <c r="K19" s="406">
        <v>31892117.43831842</v>
      </c>
    </row>
    <row r="20" spans="1:11">
      <c r="A20" s="274">
        <v>11</v>
      </c>
      <c r="B20" s="275" t="s">
        <v>290</v>
      </c>
      <c r="C20" s="308">
        <v>1467992.62</v>
      </c>
      <c r="D20" s="405">
        <v>24028.185866666667</v>
      </c>
      <c r="E20" s="410">
        <v>1492020.8058666668</v>
      </c>
      <c r="F20" s="405">
        <v>0</v>
      </c>
      <c r="G20" s="405">
        <v>0</v>
      </c>
      <c r="H20" s="410">
        <v>0</v>
      </c>
      <c r="I20" s="405">
        <v>0</v>
      </c>
      <c r="J20" s="405">
        <v>0</v>
      </c>
      <c r="K20" s="406">
        <v>0</v>
      </c>
    </row>
    <row r="21" spans="1:11" ht="14.4" thickBot="1">
      <c r="A21" s="277">
        <v>12</v>
      </c>
      <c r="B21" s="278" t="s">
        <v>291</v>
      </c>
      <c r="C21" s="412">
        <v>563903330.3215158</v>
      </c>
      <c r="D21" s="413">
        <v>805688.24743333319</v>
      </c>
      <c r="E21" s="412">
        <v>564709018.56894922</v>
      </c>
      <c r="F21" s="413">
        <v>24847609.700268421</v>
      </c>
      <c r="G21" s="413">
        <v>5311.1105833333331</v>
      </c>
      <c r="H21" s="413">
        <v>24852920.810851753</v>
      </c>
      <c r="I21" s="413">
        <v>28477730.980268423</v>
      </c>
      <c r="J21" s="413">
        <v>3414386.45805</v>
      </c>
      <c r="K21" s="414">
        <v>31892117.43831842</v>
      </c>
    </row>
    <row r="22" spans="1:11" ht="38.25" customHeight="1" thickBot="1">
      <c r="A22" s="279"/>
      <c r="B22" s="280"/>
      <c r="C22" s="280"/>
      <c r="D22" s="280"/>
      <c r="E22" s="280"/>
      <c r="F22" s="829" t="s">
        <v>292</v>
      </c>
      <c r="G22" s="830"/>
      <c r="H22" s="830"/>
      <c r="I22" s="829" t="s">
        <v>293</v>
      </c>
      <c r="J22" s="830"/>
      <c r="K22" s="831"/>
    </row>
    <row r="23" spans="1:11">
      <c r="A23" s="281">
        <v>13</v>
      </c>
      <c r="B23" s="282" t="s">
        <v>278</v>
      </c>
      <c r="C23" s="283"/>
      <c r="D23" s="283"/>
      <c r="E23" s="283"/>
      <c r="F23" s="415">
        <f>F8</f>
        <v>9924799.7827142552</v>
      </c>
      <c r="G23" s="415">
        <f>G8</f>
        <v>34689549.951403677</v>
      </c>
      <c r="H23" s="415">
        <f t="shared" ref="H23" si="0">SUM(F23:G23)</f>
        <v>44614349.734117933</v>
      </c>
      <c r="I23" s="415">
        <f>I8</f>
        <v>6155203.442068602</v>
      </c>
      <c r="J23" s="415">
        <f>J8</f>
        <v>31280474.603937011</v>
      </c>
      <c r="K23" s="416">
        <f t="shared" ref="K23" si="1">SUM(I23:J23)</f>
        <v>37435678.046005614</v>
      </c>
    </row>
    <row r="24" spans="1:11" ht="14.4" thickBot="1">
      <c r="A24" s="284">
        <v>14</v>
      </c>
      <c r="B24" s="285" t="s">
        <v>294</v>
      </c>
      <c r="C24" s="286"/>
      <c r="D24" s="287"/>
      <c r="E24" s="288"/>
      <c r="F24" s="417">
        <f t="shared" ref="F24:K24" si="2">MAX(F16-F21,F16*0.25)</f>
        <v>5593930.0915333331</v>
      </c>
      <c r="G24" s="417">
        <f t="shared" si="2"/>
        <v>16769532.418799002</v>
      </c>
      <c r="H24" s="417">
        <f t="shared" si="2"/>
        <v>14297643.084663913</v>
      </c>
      <c r="I24" s="417">
        <f t="shared" si="2"/>
        <v>4059599.6301208334</v>
      </c>
      <c r="J24" s="417">
        <f t="shared" si="2"/>
        <v>10177672.138460003</v>
      </c>
      <c r="K24" s="418">
        <f t="shared" si="2"/>
        <v>7457614.2792483335</v>
      </c>
    </row>
    <row r="25" spans="1:11" ht="14.4" thickBot="1">
      <c r="A25" s="289">
        <v>15</v>
      </c>
      <c r="B25" s="290" t="s">
        <v>295</v>
      </c>
      <c r="C25" s="291"/>
      <c r="D25" s="291"/>
      <c r="E25" s="291"/>
      <c r="F25" s="680">
        <f>F23/F24</f>
        <v>1.7742087620536928</v>
      </c>
      <c r="G25" s="680">
        <f t="shared" ref="G25:H25" si="3">G23/G24</f>
        <v>2.0686056763583913</v>
      </c>
      <c r="H25" s="680">
        <f t="shared" si="3"/>
        <v>3.1203988986109636</v>
      </c>
      <c r="I25" s="680">
        <f>I23/I24</f>
        <v>1.5162094794765248</v>
      </c>
      <c r="J25" s="680">
        <f t="shared" ref="J25:K25" si="4">J23/J24</f>
        <v>3.0734409773068307</v>
      </c>
      <c r="K25" s="681">
        <f t="shared" si="4"/>
        <v>5.0197927439308145</v>
      </c>
    </row>
    <row r="28" spans="1:11" s="147" customFormat="1" ht="41.4">
      <c r="A28" s="292"/>
      <c r="B28" s="293" t="s">
        <v>942</v>
      </c>
      <c r="C28" s="292"/>
      <c r="D28" s="292"/>
      <c r="E28" s="292"/>
      <c r="F28" s="292"/>
      <c r="G28" s="292"/>
      <c r="H28" s="292"/>
      <c r="I28" s="292"/>
      <c r="J28" s="292"/>
      <c r="K28" s="292"/>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42"/>
  <sheetViews>
    <sheetView zoomScale="70" zoomScaleNormal="70" workbookViewId="0">
      <pane xSplit="2" ySplit="9" topLeftCell="G10" activePane="bottomRight" state="frozen"/>
      <selection activeCell="C24" sqref="C24"/>
      <selection pane="topRight" activeCell="C24" sqref="C24"/>
      <selection pane="bottomLeft" activeCell="C24" sqref="C24"/>
      <selection pane="bottomRight" activeCell="J24" sqref="J24"/>
    </sheetView>
  </sheetViews>
  <sheetFormatPr defaultColWidth="9.21875" defaultRowHeight="13.8"/>
  <cols>
    <col min="1" max="1" width="15.33203125" style="9" bestFit="1" customWidth="1"/>
    <col min="2" max="2" width="81" style="9" customWidth="1"/>
    <col min="3" max="3" width="18.6640625" style="9" customWidth="1"/>
    <col min="4" max="9" width="15.77734375" style="9" customWidth="1"/>
    <col min="10" max="14" width="12.33203125" style="9" customWidth="1"/>
    <col min="15" max="15" width="15.5546875" style="393" customWidth="1"/>
    <col min="16" max="16" width="12.33203125" style="393" customWidth="1"/>
    <col min="17" max="17" width="18.21875" style="393" customWidth="1"/>
    <col min="18" max="16384" width="9.21875" style="394"/>
  </cols>
  <sheetData>
    <row r="1" spans="1:17">
      <c r="A1" s="335" t="s">
        <v>869</v>
      </c>
      <c r="B1" s="337" t="str">
        <f>Info!C2</f>
        <v>კრისტალი</v>
      </c>
    </row>
    <row r="2" spans="1:17" ht="14.25" customHeight="1">
      <c r="A2" s="335" t="s">
        <v>88</v>
      </c>
      <c r="B2" s="336">
        <f>'1. key ratios'!B2</f>
        <v>46203</v>
      </c>
    </row>
    <row r="3" spans="1:17">
      <c r="B3" s="393"/>
      <c r="C3" s="393"/>
      <c r="D3" s="393"/>
      <c r="E3" s="393"/>
      <c r="F3" s="393"/>
      <c r="G3" s="393"/>
      <c r="H3" s="393"/>
      <c r="I3" s="393"/>
      <c r="J3" s="393"/>
      <c r="K3" s="393"/>
      <c r="L3" s="393"/>
      <c r="M3" s="393"/>
      <c r="N3" s="393"/>
    </row>
    <row r="4" spans="1:17" ht="14.4">
      <c r="B4" s="391" t="s">
        <v>894</v>
      </c>
      <c r="C4" s="393"/>
      <c r="D4" s="393"/>
      <c r="E4" s="393"/>
      <c r="F4" s="393"/>
      <c r="G4" s="393"/>
      <c r="H4" s="393"/>
      <c r="I4" s="393"/>
      <c r="J4" s="393"/>
      <c r="K4" s="393"/>
      <c r="L4" s="393"/>
      <c r="M4" s="393"/>
      <c r="N4" s="393"/>
    </row>
    <row r="5" spans="1:17" ht="86.4">
      <c r="B5" s="392" t="s">
        <v>871</v>
      </c>
      <c r="C5" s="294" t="s">
        <v>872</v>
      </c>
      <c r="D5" s="294" t="s">
        <v>873</v>
      </c>
      <c r="E5" s="294" t="s">
        <v>874</v>
      </c>
      <c r="F5" s="294" t="s">
        <v>875</v>
      </c>
      <c r="G5" s="294" t="s">
        <v>876</v>
      </c>
      <c r="H5" s="294" t="s">
        <v>945</v>
      </c>
      <c r="I5" s="295" t="s">
        <v>877</v>
      </c>
      <c r="J5" s="296">
        <v>0.02</v>
      </c>
      <c r="K5" s="296">
        <v>0.2</v>
      </c>
      <c r="L5" s="296">
        <v>0.35</v>
      </c>
      <c r="M5" s="296">
        <v>0.5</v>
      </c>
      <c r="N5" s="296">
        <v>0.75</v>
      </c>
      <c r="O5" s="296">
        <v>1</v>
      </c>
      <c r="P5" s="296">
        <v>1.5</v>
      </c>
      <c r="Q5" s="297" t="s">
        <v>66</v>
      </c>
    </row>
    <row r="6" spans="1:17" ht="14.4">
      <c r="B6" s="395"/>
      <c r="C6" s="398">
        <f>IF(C7&gt;0,C7,IF(C8&gt;0,C8,IF(C9&gt;0,C9,0)))</f>
        <v>211549810</v>
      </c>
      <c r="D6" s="398">
        <f t="shared" ref="D6:G6" si="0">IF(D7&gt;0,D7,IF(D8&gt;0,D8,IF(D9&gt;0,D9,0)))</f>
        <v>0</v>
      </c>
      <c r="E6" s="398">
        <f t="shared" si="0"/>
        <v>0</v>
      </c>
      <c r="F6" s="398">
        <f t="shared" si="0"/>
        <v>37472.995512007546</v>
      </c>
      <c r="G6" s="398">
        <f t="shared" si="0"/>
        <v>1375584.2954365793</v>
      </c>
      <c r="H6" s="396"/>
      <c r="I6" s="398">
        <f t="shared" ref="I6:P6" si="1">IF(I7&gt;0,I7,IF(I8&gt;0,I8,IF(I9&gt;0,I9,0)))</f>
        <v>1978280.2073280213</v>
      </c>
      <c r="J6" s="398">
        <f t="shared" si="1"/>
        <v>0</v>
      </c>
      <c r="K6" s="398">
        <f t="shared" si="1"/>
        <v>0</v>
      </c>
      <c r="L6" s="398">
        <f t="shared" si="1"/>
        <v>0</v>
      </c>
      <c r="M6" s="398">
        <f t="shared" si="1"/>
        <v>184295.62316199375</v>
      </c>
      <c r="N6" s="398">
        <f t="shared" si="1"/>
        <v>0</v>
      </c>
      <c r="O6" s="398">
        <f t="shared" si="1"/>
        <v>1793984.5841660281</v>
      </c>
      <c r="P6" s="398">
        <f t="shared" si="1"/>
        <v>0</v>
      </c>
      <c r="Q6" s="398">
        <f t="shared" ref="Q6" si="2">IF(Q7&gt;0,Q7,IF(Q8&gt;0,Q8,IF(Q9&gt;0,Q9)))</f>
        <v>1886132.395747025</v>
      </c>
    </row>
    <row r="7" spans="1:17" ht="14.4">
      <c r="B7" s="397" t="s">
        <v>878</v>
      </c>
      <c r="C7" s="398">
        <f>C11+C15+C19+C23+C27+C31</f>
        <v>211549810</v>
      </c>
      <c r="D7" s="398">
        <f t="shared" ref="D7:G7" si="3">D11+D15+D19+D23+D27+D31</f>
        <v>-11857249.361459667</v>
      </c>
      <c r="E7" s="398">
        <f t="shared" si="3"/>
        <v>0</v>
      </c>
      <c r="F7" s="398">
        <f t="shared" si="3"/>
        <v>37472.995512007546</v>
      </c>
      <c r="G7" s="398">
        <f t="shared" si="3"/>
        <v>1375584.2954365793</v>
      </c>
      <c r="H7" s="399">
        <v>1.4</v>
      </c>
      <c r="I7" s="400">
        <f t="shared" ref="I7:I33" si="4">(F7+G7)*H7</f>
        <v>1978280.2073280213</v>
      </c>
      <c r="J7" s="398">
        <f>J11+J15+J19+J23+J27+J31</f>
        <v>0</v>
      </c>
      <c r="K7" s="398">
        <f t="shared" ref="J7:Q9" si="5">K11+K15+K19+K23+K27+K31</f>
        <v>0</v>
      </c>
      <c r="L7" s="398">
        <f t="shared" si="5"/>
        <v>0</v>
      </c>
      <c r="M7" s="398">
        <f t="shared" si="5"/>
        <v>184295.62316199375</v>
      </c>
      <c r="N7" s="398">
        <f t="shared" si="5"/>
        <v>0</v>
      </c>
      <c r="O7" s="398">
        <f t="shared" si="5"/>
        <v>1793984.5841660281</v>
      </c>
      <c r="P7" s="398">
        <f t="shared" si="5"/>
        <v>0</v>
      </c>
      <c r="Q7" s="398">
        <f>Q11+Q15+Q19+Q23+Q27+Q31</f>
        <v>1886132.395747025</v>
      </c>
    </row>
    <row r="8" spans="1:17" ht="14.4">
      <c r="B8" s="397" t="s">
        <v>879</v>
      </c>
      <c r="C8" s="398">
        <f>C12+C16+C20+C24+C28+C32</f>
        <v>0</v>
      </c>
      <c r="D8" s="398">
        <f t="shared" ref="D8:G8" si="6">D12+D16+D20+D24+D28+D32</f>
        <v>0</v>
      </c>
      <c r="E8" s="398">
        <f t="shared" si="6"/>
        <v>0</v>
      </c>
      <c r="F8" s="398">
        <f t="shared" si="6"/>
        <v>0</v>
      </c>
      <c r="G8" s="398">
        <f t="shared" si="6"/>
        <v>0</v>
      </c>
      <c r="H8" s="399">
        <v>1.4</v>
      </c>
      <c r="I8" s="400">
        <f t="shared" si="4"/>
        <v>0</v>
      </c>
      <c r="J8" s="398">
        <f t="shared" si="5"/>
        <v>0</v>
      </c>
      <c r="K8" s="398">
        <f t="shared" si="5"/>
        <v>0</v>
      </c>
      <c r="L8" s="398">
        <f t="shared" si="5"/>
        <v>0</v>
      </c>
      <c r="M8" s="398">
        <f t="shared" si="5"/>
        <v>0</v>
      </c>
      <c r="N8" s="398">
        <f t="shared" si="5"/>
        <v>0</v>
      </c>
      <c r="O8" s="398">
        <f t="shared" si="5"/>
        <v>0</v>
      </c>
      <c r="P8" s="398">
        <f t="shared" si="5"/>
        <v>0</v>
      </c>
      <c r="Q8" s="398">
        <f>Q12+Q16+Q20+Q24+Q28+Q32</f>
        <v>0</v>
      </c>
    </row>
    <row r="9" spans="1:17" ht="14.4">
      <c r="B9" s="397" t="s">
        <v>880</v>
      </c>
      <c r="C9" s="398">
        <f>C13+C17+C21+C25+C29+C33</f>
        <v>0</v>
      </c>
      <c r="D9" s="398">
        <f t="shared" ref="D9:G9" si="7">D13+D17+D21+D25+D29+D33</f>
        <v>0</v>
      </c>
      <c r="E9" s="398">
        <f t="shared" si="7"/>
        <v>0</v>
      </c>
      <c r="F9" s="398">
        <f t="shared" si="7"/>
        <v>0</v>
      </c>
      <c r="G9" s="398">
        <f t="shared" si="7"/>
        <v>0</v>
      </c>
      <c r="H9" s="399">
        <v>1.4</v>
      </c>
      <c r="I9" s="400">
        <f t="shared" si="4"/>
        <v>0</v>
      </c>
      <c r="J9" s="398">
        <f t="shared" si="5"/>
        <v>0</v>
      </c>
      <c r="K9" s="398">
        <f t="shared" si="5"/>
        <v>0</v>
      </c>
      <c r="L9" s="398">
        <f t="shared" si="5"/>
        <v>0</v>
      </c>
      <c r="M9" s="398">
        <f t="shared" si="5"/>
        <v>0</v>
      </c>
      <c r="N9" s="398">
        <f t="shared" si="5"/>
        <v>0</v>
      </c>
      <c r="O9" s="398">
        <f t="shared" si="5"/>
        <v>0</v>
      </c>
      <c r="P9" s="398">
        <f t="shared" si="5"/>
        <v>0</v>
      </c>
      <c r="Q9" s="398">
        <f t="shared" si="5"/>
        <v>0</v>
      </c>
    </row>
    <row r="10" spans="1:17" ht="14.4">
      <c r="B10" s="298" t="s">
        <v>881</v>
      </c>
      <c r="C10" s="401"/>
      <c r="D10" s="401"/>
      <c r="E10" s="401"/>
      <c r="F10" s="401"/>
      <c r="G10" s="401"/>
      <c r="H10" s="399">
        <v>1.4</v>
      </c>
      <c r="I10" s="400">
        <f t="shared" si="4"/>
        <v>0</v>
      </c>
      <c r="J10" s="401"/>
      <c r="K10" s="401"/>
      <c r="L10" s="401"/>
      <c r="M10" s="401"/>
      <c r="N10" s="401"/>
      <c r="O10" s="401"/>
      <c r="P10" s="401"/>
      <c r="Q10" s="398">
        <f>SUM(Q11:Q13)</f>
        <v>0</v>
      </c>
    </row>
    <row r="11" spans="1:17" ht="14.4">
      <c r="B11" s="402" t="s">
        <v>878</v>
      </c>
      <c r="C11" s="401"/>
      <c r="D11" s="401"/>
      <c r="E11" s="401"/>
      <c r="F11" s="401"/>
      <c r="G11" s="401"/>
      <c r="H11" s="399">
        <v>1.4</v>
      </c>
      <c r="I11" s="400">
        <f t="shared" si="4"/>
        <v>0</v>
      </c>
      <c r="J11" s="401"/>
      <c r="K11" s="401"/>
      <c r="L11" s="401"/>
      <c r="M11" s="401"/>
      <c r="N11" s="401"/>
      <c r="O11" s="401"/>
      <c r="P11" s="401"/>
      <c r="Q11" s="398">
        <f>SUMPRODUCT($J$5:$P$5,J11:P11)</f>
        <v>0</v>
      </c>
    </row>
    <row r="12" spans="1:17" ht="14.4">
      <c r="B12" s="402" t="s">
        <v>879</v>
      </c>
      <c r="C12" s="401"/>
      <c r="D12" s="401"/>
      <c r="E12" s="401"/>
      <c r="F12" s="401"/>
      <c r="G12" s="401"/>
      <c r="H12" s="399">
        <v>1.4</v>
      </c>
      <c r="I12" s="400">
        <f t="shared" si="4"/>
        <v>0</v>
      </c>
      <c r="J12" s="401"/>
      <c r="K12" s="401"/>
      <c r="L12" s="401"/>
      <c r="M12" s="401"/>
      <c r="N12" s="401"/>
      <c r="O12" s="401"/>
      <c r="P12" s="401"/>
      <c r="Q12" s="398">
        <f t="shared" ref="Q12:Q13" si="8">SUMPRODUCT($J$5:$P$5,J12:P12)</f>
        <v>0</v>
      </c>
    </row>
    <row r="13" spans="1:17" ht="14.4">
      <c r="B13" s="402" t="s">
        <v>880</v>
      </c>
      <c r="C13" s="401"/>
      <c r="D13" s="401"/>
      <c r="E13" s="401"/>
      <c r="F13" s="401"/>
      <c r="G13" s="401"/>
      <c r="H13" s="399">
        <v>1.4</v>
      </c>
      <c r="I13" s="400">
        <f t="shared" si="4"/>
        <v>0</v>
      </c>
      <c r="J13" s="401"/>
      <c r="K13" s="401"/>
      <c r="L13" s="401"/>
      <c r="M13" s="401"/>
      <c r="N13" s="401"/>
      <c r="O13" s="401"/>
      <c r="P13" s="401"/>
      <c r="Q13" s="398">
        <f t="shared" si="8"/>
        <v>0</v>
      </c>
    </row>
    <row r="14" spans="1:17" ht="14.4">
      <c r="B14" s="298" t="s">
        <v>882</v>
      </c>
      <c r="C14" s="401"/>
      <c r="D14" s="401"/>
      <c r="E14" s="401"/>
      <c r="F14" s="401"/>
      <c r="G14" s="401"/>
      <c r="H14" s="399">
        <v>1.4</v>
      </c>
      <c r="I14" s="400">
        <f t="shared" si="4"/>
        <v>0</v>
      </c>
      <c r="J14" s="401"/>
      <c r="K14" s="401"/>
      <c r="L14" s="401"/>
      <c r="M14" s="401"/>
      <c r="N14" s="401"/>
      <c r="O14" s="401"/>
      <c r="P14" s="401"/>
      <c r="Q14" s="398">
        <f>SUM(Q15:Q17)</f>
        <v>0</v>
      </c>
    </row>
    <row r="15" spans="1:17" ht="14.4">
      <c r="B15" s="402" t="s">
        <v>878</v>
      </c>
      <c r="C15" s="401"/>
      <c r="D15" s="401"/>
      <c r="E15" s="401"/>
      <c r="F15" s="401"/>
      <c r="G15" s="401"/>
      <c r="H15" s="399">
        <v>1.4</v>
      </c>
      <c r="I15" s="400">
        <f t="shared" si="4"/>
        <v>0</v>
      </c>
      <c r="J15" s="401"/>
      <c r="K15" s="401"/>
      <c r="L15" s="401"/>
      <c r="M15" s="401"/>
      <c r="N15" s="401"/>
      <c r="O15" s="401"/>
      <c r="P15" s="401"/>
      <c r="Q15" s="398">
        <f>SUMPRODUCT($J$5:$P$5,J15:P15)</f>
        <v>0</v>
      </c>
    </row>
    <row r="16" spans="1:17" ht="14.4">
      <c r="B16" s="402" t="s">
        <v>879</v>
      </c>
      <c r="C16" s="401"/>
      <c r="D16" s="401"/>
      <c r="E16" s="401"/>
      <c r="F16" s="401"/>
      <c r="G16" s="401"/>
      <c r="H16" s="399">
        <v>1.4</v>
      </c>
      <c r="I16" s="400">
        <f t="shared" si="4"/>
        <v>0</v>
      </c>
      <c r="J16" s="401"/>
      <c r="K16" s="401"/>
      <c r="L16" s="401"/>
      <c r="M16" s="401"/>
      <c r="N16" s="401"/>
      <c r="O16" s="401"/>
      <c r="P16" s="401"/>
      <c r="Q16" s="398">
        <f t="shared" ref="Q16:Q17" si="9">SUMPRODUCT($J$5:$P$5,J16:P16)</f>
        <v>0</v>
      </c>
    </row>
    <row r="17" spans="2:17" ht="14.4">
      <c r="B17" s="402" t="s">
        <v>880</v>
      </c>
      <c r="C17" s="401"/>
      <c r="D17" s="401"/>
      <c r="E17" s="401"/>
      <c r="F17" s="401"/>
      <c r="G17" s="401"/>
      <c r="H17" s="399">
        <v>1.4</v>
      </c>
      <c r="I17" s="400">
        <f t="shared" si="4"/>
        <v>0</v>
      </c>
      <c r="J17" s="401"/>
      <c r="K17" s="401"/>
      <c r="L17" s="401"/>
      <c r="M17" s="401"/>
      <c r="N17" s="401"/>
      <c r="O17" s="401"/>
      <c r="P17" s="401"/>
      <c r="Q17" s="398">
        <f t="shared" si="9"/>
        <v>0</v>
      </c>
    </row>
    <row r="18" spans="2:17" ht="14.4">
      <c r="B18" s="298" t="s">
        <v>883</v>
      </c>
      <c r="C18" s="781">
        <f>IF(C19&gt;0,C19,IF(C20&gt;0,C20,IF(C21&gt;0,C21,0)))</f>
        <v>211549810</v>
      </c>
      <c r="D18" s="781">
        <f>IF(D19&gt;0,D19,IF(D20&gt;0,D20,IF(D21&gt;0,D21,0)))</f>
        <v>0</v>
      </c>
      <c r="E18" s="781">
        <f>IF(E19&gt;0,E19,IF(E20&gt;0,E20,IF(E21&gt;0,E21,0)))</f>
        <v>0</v>
      </c>
      <c r="F18" s="781">
        <f>IF(F19&gt;0,F19,IF(F20&gt;0,F20,IF(F21&gt;0,F21,0)))</f>
        <v>37472.995512007546</v>
      </c>
      <c r="G18" s="781">
        <f>IF(G19&gt;0,G19,IF(G20&gt;0,G20,IF(G21&gt;0,G21,0)))</f>
        <v>1375584.2954365793</v>
      </c>
      <c r="H18" s="399">
        <v>1.4</v>
      </c>
      <c r="I18" s="400">
        <f t="shared" si="4"/>
        <v>1978280.2073280213</v>
      </c>
      <c r="J18" s="401"/>
      <c r="K18" s="401"/>
      <c r="L18" s="401"/>
      <c r="M18" s="401"/>
      <c r="N18" s="401"/>
      <c r="O18" s="401"/>
      <c r="P18" s="401"/>
      <c r="Q18" s="398">
        <f>SUM(Q19:Q21)</f>
        <v>1886132.395747025</v>
      </c>
    </row>
    <row r="19" spans="2:17" ht="14.4">
      <c r="B19" s="402" t="s">
        <v>878</v>
      </c>
      <c r="C19" s="401">
        <v>211549810</v>
      </c>
      <c r="D19" s="401">
        <v>-11857249.361459667</v>
      </c>
      <c r="E19" s="779">
        <v>0</v>
      </c>
      <c r="F19" s="401">
        <v>37472.995512007546</v>
      </c>
      <c r="G19" s="401">
        <v>1375584.2954365793</v>
      </c>
      <c r="H19" s="399">
        <v>1.4</v>
      </c>
      <c r="I19" s="400">
        <f t="shared" si="4"/>
        <v>1978280.2073280213</v>
      </c>
      <c r="J19" s="401"/>
      <c r="K19" s="401"/>
      <c r="L19" s="401"/>
      <c r="M19" s="780">
        <v>184295.62316199375</v>
      </c>
      <c r="N19" s="401"/>
      <c r="O19" s="401">
        <v>1793984.5841660281</v>
      </c>
      <c r="P19" s="401"/>
      <c r="Q19" s="398">
        <f t="shared" ref="Q19:Q21" si="10">SUMPRODUCT($J$5:$P$5,J19:P19)</f>
        <v>1886132.395747025</v>
      </c>
    </row>
    <row r="20" spans="2:17" ht="14.4">
      <c r="B20" s="402" t="s">
        <v>879</v>
      </c>
      <c r="C20" s="401"/>
      <c r="D20" s="401"/>
      <c r="E20" s="401"/>
      <c r="F20" s="401"/>
      <c r="G20" s="401"/>
      <c r="H20" s="399">
        <v>1.4</v>
      </c>
      <c r="I20" s="400">
        <f t="shared" si="4"/>
        <v>0</v>
      </c>
      <c r="J20" s="401"/>
      <c r="K20" s="401"/>
      <c r="L20" s="401"/>
      <c r="M20" s="401"/>
      <c r="N20" s="401"/>
      <c r="O20" s="401"/>
      <c r="P20" s="401"/>
      <c r="Q20" s="398">
        <f t="shared" si="10"/>
        <v>0</v>
      </c>
    </row>
    <row r="21" spans="2:17" ht="14.4">
      <c r="B21" s="402" t="s">
        <v>880</v>
      </c>
      <c r="C21" s="401"/>
      <c r="D21" s="401"/>
      <c r="E21" s="401"/>
      <c r="F21" s="401"/>
      <c r="G21" s="401"/>
      <c r="H21" s="399">
        <v>1.4</v>
      </c>
      <c r="I21" s="400">
        <f t="shared" si="4"/>
        <v>0</v>
      </c>
      <c r="J21" s="401"/>
      <c r="K21" s="401"/>
      <c r="L21" s="401"/>
      <c r="M21" s="401"/>
      <c r="N21" s="401"/>
      <c r="O21" s="401"/>
      <c r="P21" s="401"/>
      <c r="Q21" s="398">
        <f t="shared" si="10"/>
        <v>0</v>
      </c>
    </row>
    <row r="22" spans="2:17" ht="14.4">
      <c r="B22" s="298" t="s">
        <v>884</v>
      </c>
      <c r="C22" s="401"/>
      <c r="D22" s="401"/>
      <c r="E22" s="401"/>
      <c r="F22" s="401"/>
      <c r="G22" s="401"/>
      <c r="H22" s="399">
        <v>1.4</v>
      </c>
      <c r="I22" s="400">
        <f t="shared" si="4"/>
        <v>0</v>
      </c>
      <c r="J22" s="401"/>
      <c r="K22" s="401"/>
      <c r="L22" s="401"/>
      <c r="M22" s="401"/>
      <c r="N22" s="401"/>
      <c r="O22" s="401"/>
      <c r="P22" s="401"/>
      <c r="Q22" s="398">
        <f>SUM(Q23:Q25)</f>
        <v>0</v>
      </c>
    </row>
    <row r="23" spans="2:17" ht="14.4">
      <c r="B23" s="402" t="s">
        <v>878</v>
      </c>
      <c r="C23" s="401"/>
      <c r="D23" s="401"/>
      <c r="E23" s="401"/>
      <c r="F23" s="401"/>
      <c r="G23" s="401"/>
      <c r="H23" s="399">
        <v>1.4</v>
      </c>
      <c r="I23" s="400">
        <f t="shared" si="4"/>
        <v>0</v>
      </c>
      <c r="J23" s="401"/>
      <c r="K23" s="401"/>
      <c r="L23" s="401"/>
      <c r="M23" s="401"/>
      <c r="N23" s="401"/>
      <c r="O23" s="401"/>
      <c r="P23" s="401"/>
      <c r="Q23" s="398">
        <f>SUMPRODUCT($J$5:$P$5,J23:P23)</f>
        <v>0</v>
      </c>
    </row>
    <row r="24" spans="2:17" ht="14.4">
      <c r="B24" s="402" t="s">
        <v>879</v>
      </c>
      <c r="C24" s="401"/>
      <c r="D24" s="401"/>
      <c r="E24" s="401"/>
      <c r="F24" s="401"/>
      <c r="G24" s="401"/>
      <c r="H24" s="399">
        <v>1.4</v>
      </c>
      <c r="I24" s="400">
        <f t="shared" si="4"/>
        <v>0</v>
      </c>
      <c r="J24" s="401"/>
      <c r="K24" s="401"/>
      <c r="L24" s="401"/>
      <c r="M24" s="401"/>
      <c r="N24" s="401"/>
      <c r="O24" s="401"/>
      <c r="P24" s="401"/>
      <c r="Q24" s="398">
        <f t="shared" ref="Q24:Q25" si="11">SUMPRODUCT($J$5:$P$5,J24:P24)</f>
        <v>0</v>
      </c>
    </row>
    <row r="25" spans="2:17" ht="14.4">
      <c r="B25" s="402" t="s">
        <v>880</v>
      </c>
      <c r="C25" s="401"/>
      <c r="D25" s="401"/>
      <c r="E25" s="401"/>
      <c r="F25" s="401"/>
      <c r="G25" s="401"/>
      <c r="H25" s="399">
        <v>1.4</v>
      </c>
      <c r="I25" s="400">
        <f t="shared" si="4"/>
        <v>0</v>
      </c>
      <c r="J25" s="401"/>
      <c r="K25" s="401"/>
      <c r="L25" s="401"/>
      <c r="M25" s="401"/>
      <c r="N25" s="401"/>
      <c r="O25" s="401"/>
      <c r="P25" s="401"/>
      <c r="Q25" s="398">
        <f t="shared" si="11"/>
        <v>0</v>
      </c>
    </row>
    <row r="26" spans="2:17" ht="14.4">
      <c r="B26" s="298" t="s">
        <v>885</v>
      </c>
      <c r="C26" s="401"/>
      <c r="D26" s="401"/>
      <c r="E26" s="401"/>
      <c r="F26" s="401"/>
      <c r="G26" s="401"/>
      <c r="H26" s="399">
        <v>1.4</v>
      </c>
      <c r="I26" s="400">
        <f t="shared" si="4"/>
        <v>0</v>
      </c>
      <c r="J26" s="401"/>
      <c r="K26" s="401"/>
      <c r="L26" s="401"/>
      <c r="M26" s="401"/>
      <c r="N26" s="401"/>
      <c r="O26" s="401"/>
      <c r="P26" s="401"/>
      <c r="Q26" s="398">
        <f>SUM(Q27:Q29)</f>
        <v>0</v>
      </c>
    </row>
    <row r="27" spans="2:17" ht="14.4">
      <c r="B27" s="402" t="s">
        <v>878</v>
      </c>
      <c r="C27" s="401"/>
      <c r="D27" s="401"/>
      <c r="E27" s="401"/>
      <c r="F27" s="401"/>
      <c r="G27" s="401"/>
      <c r="H27" s="399">
        <v>1.4</v>
      </c>
      <c r="I27" s="400">
        <f t="shared" si="4"/>
        <v>0</v>
      </c>
      <c r="J27" s="401"/>
      <c r="K27" s="401"/>
      <c r="L27" s="401"/>
      <c r="M27" s="401"/>
      <c r="N27" s="401"/>
      <c r="O27" s="401"/>
      <c r="P27" s="401"/>
      <c r="Q27" s="398">
        <f>SUMPRODUCT($J$5:$P$5,J27:P27)</f>
        <v>0</v>
      </c>
    </row>
    <row r="28" spans="2:17" ht="14.4">
      <c r="B28" s="402" t="s">
        <v>879</v>
      </c>
      <c r="C28" s="401"/>
      <c r="D28" s="401"/>
      <c r="E28" s="401"/>
      <c r="F28" s="401"/>
      <c r="G28" s="401"/>
      <c r="H28" s="399">
        <v>1.4</v>
      </c>
      <c r="I28" s="400">
        <f t="shared" si="4"/>
        <v>0</v>
      </c>
      <c r="J28" s="401"/>
      <c r="K28" s="401"/>
      <c r="L28" s="401"/>
      <c r="M28" s="401"/>
      <c r="N28" s="401"/>
      <c r="O28" s="401"/>
      <c r="P28" s="401"/>
      <c r="Q28" s="398">
        <f t="shared" ref="Q28:Q29" si="12">SUMPRODUCT($J$5:$P$5,J28:P28)</f>
        <v>0</v>
      </c>
    </row>
    <row r="29" spans="2:17" ht="14.4">
      <c r="B29" s="402" t="s">
        <v>880</v>
      </c>
      <c r="C29" s="401"/>
      <c r="D29" s="401"/>
      <c r="E29" s="401"/>
      <c r="F29" s="401"/>
      <c r="G29" s="401"/>
      <c r="H29" s="399">
        <v>1.4</v>
      </c>
      <c r="I29" s="400">
        <f t="shared" si="4"/>
        <v>0</v>
      </c>
      <c r="J29" s="401"/>
      <c r="K29" s="401"/>
      <c r="L29" s="401"/>
      <c r="M29" s="401"/>
      <c r="N29" s="401"/>
      <c r="O29" s="401"/>
      <c r="P29" s="401"/>
      <c r="Q29" s="398">
        <f t="shared" si="12"/>
        <v>0</v>
      </c>
    </row>
    <row r="30" spans="2:17" ht="14.4">
      <c r="B30" s="300" t="s">
        <v>886</v>
      </c>
      <c r="C30" s="401"/>
      <c r="D30" s="401"/>
      <c r="E30" s="401"/>
      <c r="F30" s="401"/>
      <c r="G30" s="401"/>
      <c r="H30" s="399">
        <v>1.4</v>
      </c>
      <c r="I30" s="400">
        <f t="shared" si="4"/>
        <v>0</v>
      </c>
      <c r="J30" s="401"/>
      <c r="K30" s="401"/>
      <c r="L30" s="401"/>
      <c r="M30" s="401"/>
      <c r="N30" s="401"/>
      <c r="O30" s="401"/>
      <c r="P30" s="401"/>
      <c r="Q30" s="398">
        <f>SUM(Q31:Q33)</f>
        <v>0</v>
      </c>
    </row>
    <row r="31" spans="2:17" ht="14.4">
      <c r="B31" s="402" t="s">
        <v>878</v>
      </c>
      <c r="C31" s="401"/>
      <c r="D31" s="401"/>
      <c r="E31" s="401"/>
      <c r="F31" s="401"/>
      <c r="G31" s="401"/>
      <c r="H31" s="399">
        <v>1.4</v>
      </c>
      <c r="I31" s="400">
        <f t="shared" si="4"/>
        <v>0</v>
      </c>
      <c r="J31" s="401"/>
      <c r="K31" s="401"/>
      <c r="L31" s="401"/>
      <c r="M31" s="401"/>
      <c r="N31" s="401"/>
      <c r="O31" s="401"/>
      <c r="P31" s="401"/>
      <c r="Q31" s="398">
        <f>SUMPRODUCT($J$5:$P$5,J31:P31)</f>
        <v>0</v>
      </c>
    </row>
    <row r="32" spans="2:17" ht="14.4">
      <c r="B32" s="402" t="s">
        <v>879</v>
      </c>
      <c r="C32" s="401"/>
      <c r="D32" s="401"/>
      <c r="E32" s="401"/>
      <c r="F32" s="401"/>
      <c r="G32" s="401"/>
      <c r="H32" s="399">
        <v>1.4</v>
      </c>
      <c r="I32" s="400">
        <f t="shared" si="4"/>
        <v>0</v>
      </c>
      <c r="J32" s="401"/>
      <c r="K32" s="401"/>
      <c r="L32" s="401"/>
      <c r="M32" s="401"/>
      <c r="N32" s="401"/>
      <c r="O32" s="401"/>
      <c r="P32" s="401"/>
      <c r="Q32" s="398">
        <f t="shared" ref="Q32:Q33" si="13">SUMPRODUCT($J$5:$P$5,J32:P32)</f>
        <v>0</v>
      </c>
    </row>
    <row r="33" spans="2:17" ht="14.4">
      <c r="B33" s="402" t="s">
        <v>880</v>
      </c>
      <c r="C33" s="401"/>
      <c r="D33" s="401"/>
      <c r="E33" s="401"/>
      <c r="F33" s="401"/>
      <c r="G33" s="401"/>
      <c r="H33" s="399">
        <v>1.4</v>
      </c>
      <c r="I33" s="400">
        <f t="shared" si="4"/>
        <v>0</v>
      </c>
      <c r="J33" s="401"/>
      <c r="K33" s="401"/>
      <c r="L33" s="401"/>
      <c r="M33" s="401"/>
      <c r="N33" s="401"/>
      <c r="O33" s="401"/>
      <c r="P33" s="401"/>
      <c r="Q33" s="398">
        <f t="shared" si="13"/>
        <v>0</v>
      </c>
    </row>
    <row r="34" spans="2:17" ht="14.4">
      <c r="B34" s="403" t="s">
        <v>59</v>
      </c>
      <c r="C34" s="682">
        <f>C6</f>
        <v>211549810</v>
      </c>
      <c r="D34" s="682">
        <f t="shared" ref="D34:G34" si="14">D6</f>
        <v>0</v>
      </c>
      <c r="E34" s="682">
        <f t="shared" si="14"/>
        <v>0</v>
      </c>
      <c r="F34" s="682">
        <f t="shared" si="14"/>
        <v>37472.995512007546</v>
      </c>
      <c r="G34" s="682">
        <f t="shared" si="14"/>
        <v>1375584.2954365793</v>
      </c>
      <c r="H34" s="399">
        <v>1.4</v>
      </c>
      <c r="I34" s="400">
        <f>(F34+G34)*H34</f>
        <v>1978280.2073280213</v>
      </c>
      <c r="J34" s="682">
        <f t="shared" ref="J34:Q34" si="15">J6</f>
        <v>0</v>
      </c>
      <c r="K34" s="682">
        <f t="shared" si="15"/>
        <v>0</v>
      </c>
      <c r="L34" s="682">
        <f t="shared" si="15"/>
        <v>0</v>
      </c>
      <c r="M34" s="682">
        <f t="shared" si="15"/>
        <v>184295.62316199375</v>
      </c>
      <c r="N34" s="682">
        <f t="shared" si="15"/>
        <v>0</v>
      </c>
      <c r="O34" s="682">
        <f t="shared" si="15"/>
        <v>1793984.5841660281</v>
      </c>
      <c r="P34" s="682">
        <f t="shared" si="15"/>
        <v>0</v>
      </c>
      <c r="Q34" s="682">
        <f t="shared" si="15"/>
        <v>1886132.395747025</v>
      </c>
    </row>
    <row r="35" spans="2:17" ht="14.4">
      <c r="B35" s="331"/>
      <c r="C35" s="331"/>
      <c r="D35" s="331"/>
      <c r="E35" s="331"/>
      <c r="F35" s="331"/>
      <c r="G35" s="331"/>
      <c r="H35" s="331"/>
      <c r="I35" s="331"/>
      <c r="J35" s="331"/>
      <c r="K35" s="331"/>
      <c r="L35" s="331"/>
      <c r="M35" s="331"/>
      <c r="N35" s="331"/>
      <c r="O35" s="331"/>
      <c r="P35" s="331"/>
      <c r="Q35" s="331"/>
    </row>
    <row r="36" spans="2:17" ht="14.4">
      <c r="B36" s="331"/>
      <c r="C36" s="331"/>
      <c r="D36" s="331"/>
      <c r="E36" s="331"/>
      <c r="F36" s="331"/>
      <c r="G36" s="331"/>
      <c r="H36" s="331"/>
      <c r="I36" s="331"/>
      <c r="J36" s="331"/>
      <c r="K36" s="331"/>
      <c r="L36" s="331"/>
      <c r="M36" s="331"/>
      <c r="N36" s="331"/>
      <c r="O36" s="331"/>
      <c r="P36" s="331"/>
      <c r="Q36" s="331"/>
    </row>
    <row r="37" spans="2:17" ht="14.4">
      <c r="G37" s="331"/>
      <c r="H37" s="331"/>
      <c r="I37" s="331"/>
      <c r="J37" s="331"/>
      <c r="K37" s="331"/>
      <c r="L37" s="331"/>
      <c r="M37" s="331"/>
      <c r="N37" s="331"/>
      <c r="O37" s="331"/>
      <c r="P37" s="331"/>
      <c r="Q37" s="331"/>
    </row>
    <row r="38" spans="2:17" ht="14.4">
      <c r="G38" s="331"/>
      <c r="H38" s="331"/>
      <c r="I38" s="331"/>
      <c r="J38" s="331"/>
      <c r="K38" s="331"/>
      <c r="L38" s="331"/>
      <c r="M38" s="331"/>
      <c r="N38" s="331"/>
      <c r="O38" s="331"/>
      <c r="P38" s="331"/>
      <c r="Q38" s="331"/>
    </row>
    <row r="39" spans="2:17" ht="14.4">
      <c r="G39" s="331"/>
      <c r="H39" s="331"/>
      <c r="I39" s="331"/>
      <c r="J39" s="331"/>
      <c r="K39" s="331"/>
      <c r="L39" s="331"/>
      <c r="M39" s="331"/>
      <c r="N39" s="331"/>
      <c r="O39" s="331"/>
      <c r="P39" s="331"/>
      <c r="Q39" s="331"/>
    </row>
    <row r="40" spans="2:17" ht="14.4">
      <c r="G40" s="331"/>
      <c r="H40" s="331"/>
      <c r="I40" s="331"/>
      <c r="J40" s="331"/>
      <c r="K40" s="331"/>
      <c r="L40" s="331"/>
      <c r="M40" s="331"/>
      <c r="N40" s="331"/>
      <c r="O40" s="331"/>
      <c r="P40" s="331"/>
      <c r="Q40" s="331"/>
    </row>
    <row r="41" spans="2:17" ht="14.4">
      <c r="G41" s="331"/>
      <c r="H41" s="331"/>
      <c r="I41" s="331"/>
      <c r="J41" s="331"/>
      <c r="K41" s="331"/>
      <c r="L41" s="331"/>
      <c r="M41" s="331"/>
      <c r="N41" s="331"/>
      <c r="O41" s="331"/>
      <c r="P41" s="331"/>
      <c r="Q41" s="331"/>
    </row>
    <row r="42" spans="2:17" ht="14.4">
      <c r="G42" s="331"/>
      <c r="H42" s="331"/>
      <c r="I42" s="331"/>
      <c r="J42" s="331"/>
      <c r="K42" s="331"/>
      <c r="L42" s="331"/>
      <c r="M42" s="331"/>
      <c r="N42" s="331"/>
      <c r="O42" s="331"/>
      <c r="P42" s="331"/>
      <c r="Q42" s="331"/>
    </row>
  </sheetData>
  <conditionalFormatting sqref="I7:I34">
    <cfRule type="expression" dxfId="26" priority="1">
      <formula>(C7*#REF!)&lt;&gt;SUM(#REF!)</formula>
    </cfRule>
  </conditionalFormatting>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37"/>
  <sheetViews>
    <sheetView zoomScale="70" zoomScaleNormal="70" workbookViewId="0">
      <selection activeCell="A4" sqref="A4"/>
    </sheetView>
  </sheetViews>
  <sheetFormatPr defaultRowHeight="13.8"/>
  <cols>
    <col min="1" max="1" width="13.5546875" style="9" customWidth="1"/>
    <col min="2" max="2" width="76.77734375" style="254" customWidth="1"/>
    <col min="3" max="3" width="22.77734375" style="9" customWidth="1"/>
    <col min="4" max="4" width="13.77734375" style="338" customWidth="1"/>
    <col min="5" max="5" width="13.5546875" style="338" customWidth="1"/>
    <col min="6" max="16384" width="8.88671875" style="338"/>
  </cols>
  <sheetData>
    <row r="1" spans="1:3">
      <c r="A1" s="335" t="s">
        <v>869</v>
      </c>
      <c r="B1" s="337" t="str">
        <f>Info!C2</f>
        <v>კრისტალი</v>
      </c>
    </row>
    <row r="2" spans="1:3">
      <c r="A2" s="335" t="s">
        <v>88</v>
      </c>
      <c r="B2" s="336">
        <f>'1. key ratios'!B2</f>
        <v>46203</v>
      </c>
    </row>
    <row r="3" spans="1:3">
      <c r="B3" s="9"/>
    </row>
    <row r="4" spans="1:3">
      <c r="A4" s="9" t="s">
        <v>369</v>
      </c>
      <c r="B4" s="9" t="s">
        <v>338</v>
      </c>
    </row>
    <row r="5" spans="1:3">
      <c r="A5" s="604"/>
      <c r="B5" s="604" t="s">
        <v>339</v>
      </c>
      <c r="C5" s="629"/>
    </row>
    <row r="6" spans="1:3">
      <c r="A6" s="605">
        <v>1</v>
      </c>
      <c r="B6" s="606" t="s">
        <v>339</v>
      </c>
      <c r="C6" s="607">
        <v>691266148.65737486</v>
      </c>
    </row>
    <row r="7" spans="1:3">
      <c r="A7" s="605">
        <v>2</v>
      </c>
      <c r="B7" s="606" t="s">
        <v>340</v>
      </c>
      <c r="C7" s="607">
        <v>-9097545.7799999993</v>
      </c>
    </row>
    <row r="8" spans="1:3">
      <c r="A8" s="608">
        <v>3</v>
      </c>
      <c r="B8" s="615" t="s">
        <v>341</v>
      </c>
      <c r="C8" s="609">
        <v>682168602.87737489</v>
      </c>
    </row>
    <row r="9" spans="1:3">
      <c r="A9" s="631"/>
      <c r="B9" s="631" t="s">
        <v>342</v>
      </c>
      <c r="C9" s="306"/>
    </row>
    <row r="10" spans="1:3">
      <c r="A10" s="605">
        <v>4</v>
      </c>
      <c r="B10" s="610" t="s">
        <v>343</v>
      </c>
      <c r="C10" s="607">
        <v>37472.995512007546</v>
      </c>
    </row>
    <row r="11" spans="1:3">
      <c r="A11" s="605">
        <v>5</v>
      </c>
      <c r="B11" s="611" t="s">
        <v>344</v>
      </c>
      <c r="C11" s="607">
        <v>1375584.2954365793</v>
      </c>
    </row>
    <row r="12" spans="1:3">
      <c r="A12" s="605">
        <v>6</v>
      </c>
      <c r="B12" s="612" t="s">
        <v>892</v>
      </c>
      <c r="C12" s="609">
        <v>1978280.2073280213</v>
      </c>
    </row>
    <row r="13" spans="1:3" ht="27.6">
      <c r="A13" s="613">
        <v>7</v>
      </c>
      <c r="B13" s="614" t="s">
        <v>345</v>
      </c>
      <c r="C13" s="607">
        <v>0</v>
      </c>
    </row>
    <row r="14" spans="1:3">
      <c r="A14" s="608">
        <v>8</v>
      </c>
      <c r="B14" s="615" t="s">
        <v>346</v>
      </c>
      <c r="C14" s="609">
        <v>1978280.2073280213</v>
      </c>
    </row>
    <row r="15" spans="1:3">
      <c r="A15" s="631"/>
      <c r="B15" s="631" t="s">
        <v>347</v>
      </c>
      <c r="C15" s="306"/>
    </row>
    <row r="16" spans="1:3" ht="27.6">
      <c r="A16" s="613">
        <v>9</v>
      </c>
      <c r="B16" s="616" t="s">
        <v>348</v>
      </c>
      <c r="C16" s="607">
        <v>0</v>
      </c>
    </row>
    <row r="17" spans="1:4">
      <c r="A17" s="605">
        <v>10</v>
      </c>
      <c r="B17" s="606" t="s">
        <v>349</v>
      </c>
      <c r="C17" s="607">
        <v>0</v>
      </c>
    </row>
    <row r="18" spans="1:4">
      <c r="A18" s="605">
        <v>11</v>
      </c>
      <c r="B18" s="606" t="s">
        <v>350</v>
      </c>
      <c r="C18" s="607">
        <v>0</v>
      </c>
    </row>
    <row r="19" spans="1:4" ht="27.6">
      <c r="A19" s="613">
        <v>12</v>
      </c>
      <c r="B19" s="616" t="s">
        <v>351</v>
      </c>
      <c r="C19" s="607">
        <v>0</v>
      </c>
    </row>
    <row r="20" spans="1:4">
      <c r="A20" s="613">
        <v>13</v>
      </c>
      <c r="B20" s="616" t="s">
        <v>352</v>
      </c>
      <c r="C20" s="607">
        <v>0</v>
      </c>
    </row>
    <row r="21" spans="1:4">
      <c r="A21" s="613">
        <v>14</v>
      </c>
      <c r="B21" s="606" t="s">
        <v>353</v>
      </c>
      <c r="C21" s="607">
        <v>0</v>
      </c>
    </row>
    <row r="22" spans="1:4">
      <c r="A22" s="608">
        <v>15</v>
      </c>
      <c r="B22" s="615" t="s">
        <v>354</v>
      </c>
      <c r="C22" s="609">
        <v>0</v>
      </c>
    </row>
    <row r="23" spans="1:4">
      <c r="A23" s="631"/>
      <c r="B23" s="631" t="s">
        <v>355</v>
      </c>
      <c r="C23" s="306"/>
    </row>
    <row r="24" spans="1:4">
      <c r="A24" s="605">
        <v>16</v>
      </c>
      <c r="B24" s="606" t="s">
        <v>356</v>
      </c>
      <c r="C24" s="607">
        <v>2756922.1285999962</v>
      </c>
    </row>
    <row r="25" spans="1:4">
      <c r="A25" s="605">
        <v>17</v>
      </c>
      <c r="B25" s="606" t="s">
        <v>357</v>
      </c>
      <c r="C25" s="607">
        <v>-2046859.1543499969</v>
      </c>
    </row>
    <row r="26" spans="1:4">
      <c r="A26" s="608">
        <v>18</v>
      </c>
      <c r="B26" s="615" t="s">
        <v>358</v>
      </c>
      <c r="C26" s="609">
        <v>710062.97424999927</v>
      </c>
    </row>
    <row r="27" spans="1:4">
      <c r="A27" s="631"/>
      <c r="B27" s="631" t="s">
        <v>359</v>
      </c>
      <c r="C27" s="306"/>
    </row>
    <row r="28" spans="1:4">
      <c r="A28" s="605">
        <v>19</v>
      </c>
      <c r="B28" s="606" t="s">
        <v>360</v>
      </c>
      <c r="C28" s="607">
        <v>0</v>
      </c>
    </row>
    <row r="29" spans="1:4">
      <c r="A29" s="605">
        <v>20</v>
      </c>
      <c r="B29" s="606" t="s">
        <v>361</v>
      </c>
      <c r="C29" s="607">
        <v>0</v>
      </c>
    </row>
    <row r="30" spans="1:4">
      <c r="A30" s="631"/>
      <c r="B30" s="631" t="s">
        <v>362</v>
      </c>
      <c r="C30" s="306"/>
    </row>
    <row r="31" spans="1:4">
      <c r="A31" s="608">
        <v>21</v>
      </c>
      <c r="B31" s="615" t="s">
        <v>68</v>
      </c>
      <c r="C31" s="609">
        <v>106278727.05209434</v>
      </c>
    </row>
    <row r="32" spans="1:4">
      <c r="A32" s="608">
        <v>22</v>
      </c>
      <c r="B32" s="615" t="s">
        <v>363</v>
      </c>
      <c r="C32" s="609">
        <v>684856946.05895281</v>
      </c>
      <c r="D32" s="630"/>
    </row>
    <row r="33" spans="1:3">
      <c r="A33" s="631"/>
      <c r="B33" s="631" t="s">
        <v>338</v>
      </c>
      <c r="C33" s="306"/>
    </row>
    <row r="34" spans="1:3">
      <c r="A34" s="608">
        <v>23</v>
      </c>
      <c r="B34" s="615" t="s">
        <v>338</v>
      </c>
      <c r="C34" s="683">
        <v>0.15518383461492383</v>
      </c>
    </row>
    <row r="35" spans="1:3">
      <c r="A35" s="631"/>
      <c r="B35" s="631" t="s">
        <v>364</v>
      </c>
      <c r="C35" s="306"/>
    </row>
    <row r="36" spans="1:3">
      <c r="A36" s="613" t="s">
        <v>365</v>
      </c>
      <c r="B36" s="616" t="s">
        <v>366</v>
      </c>
      <c r="C36" s="617">
        <v>0</v>
      </c>
    </row>
    <row r="37" spans="1:3" ht="27.6">
      <c r="A37" s="618" t="s">
        <v>367</v>
      </c>
      <c r="B37" s="619" t="s">
        <v>368</v>
      </c>
      <c r="C37" s="617">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9"/>
  <sheetViews>
    <sheetView zoomScale="70" zoomScaleNormal="70" workbookViewId="0">
      <selection activeCell="B17" sqref="B17"/>
    </sheetView>
  </sheetViews>
  <sheetFormatPr defaultRowHeight="14.4"/>
  <cols>
    <col min="1" max="1" width="12.6640625" style="157" customWidth="1"/>
    <col min="2" max="2" width="76.77734375" style="302" customWidth="1"/>
    <col min="3" max="6" width="31.88671875" style="157" customWidth="1"/>
  </cols>
  <sheetData>
    <row r="1" spans="1:6">
      <c r="A1" s="335" t="s">
        <v>869</v>
      </c>
      <c r="B1" s="337" t="str">
        <f>Info!C2</f>
        <v>კრისტალი</v>
      </c>
    </row>
    <row r="2" spans="1:6">
      <c r="A2" s="335" t="s">
        <v>88</v>
      </c>
      <c r="B2" s="336">
        <f>'1. key ratios'!B2</f>
        <v>46203</v>
      </c>
    </row>
    <row r="3" spans="1:6">
      <c r="A3" s="11"/>
      <c r="B3" s="157"/>
    </row>
    <row r="4" spans="1:6">
      <c r="A4" s="301" t="s">
        <v>893</v>
      </c>
    </row>
    <row r="5" spans="1:6" ht="72">
      <c r="B5" s="299"/>
      <c r="C5" s="303" t="s">
        <v>887</v>
      </c>
      <c r="D5" s="303" t="s">
        <v>888</v>
      </c>
      <c r="E5" s="303" t="s">
        <v>889</v>
      </c>
      <c r="F5" s="303" t="s">
        <v>890</v>
      </c>
    </row>
    <row r="6" spans="1:6">
      <c r="B6" s="304" t="s">
        <v>891</v>
      </c>
      <c r="C6" s="390">
        <f>IF(C7&gt;0,C7,IF(C8&gt;0,C8,IF(C9&gt;0,C9,0)))</f>
        <v>1936370.4852690124</v>
      </c>
      <c r="D6" s="390">
        <f t="shared" ref="D6:F6" si="0">IF(D7&gt;0,D7,IF(D8&gt;0,D8,IF(D9&gt;0,D9,0)))</f>
        <v>69378.673782416372</v>
      </c>
      <c r="E6" s="390">
        <f t="shared" si="0"/>
        <v>0</v>
      </c>
      <c r="F6" s="390">
        <f t="shared" si="0"/>
        <v>867233.4222802046</v>
      </c>
    </row>
    <row r="7" spans="1:6">
      <c r="B7" s="305" t="s">
        <v>878</v>
      </c>
      <c r="C7" s="404">
        <v>1936370.4852690124</v>
      </c>
      <c r="D7" s="404">
        <v>69378.673782416372</v>
      </c>
      <c r="E7" s="404">
        <v>0</v>
      </c>
      <c r="F7" s="404">
        <v>867233.4222802046</v>
      </c>
    </row>
    <row r="8" spans="1:6">
      <c r="B8" s="305" t="s">
        <v>879</v>
      </c>
      <c r="C8" s="404">
        <v>0</v>
      </c>
      <c r="D8" s="404">
        <v>0</v>
      </c>
      <c r="E8" s="404">
        <v>0</v>
      </c>
      <c r="F8" s="404">
        <v>0</v>
      </c>
    </row>
    <row r="9" spans="1:6">
      <c r="B9" s="305" t="s">
        <v>880</v>
      </c>
      <c r="C9" s="404">
        <v>0</v>
      </c>
      <c r="D9" s="404">
        <v>0</v>
      </c>
      <c r="E9" s="404">
        <v>0</v>
      </c>
      <c r="F9" s="40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3"/>
  <sheetViews>
    <sheetView tabSelected="1" zoomScale="70" zoomScaleNormal="70" workbookViewId="0">
      <pane xSplit="1" ySplit="5" topLeftCell="B6" activePane="bottomRight" state="frozen"/>
      <selection activeCell="C24" sqref="C24"/>
      <selection pane="topRight" activeCell="C24" sqref="C24"/>
      <selection pane="bottomLeft" activeCell="C24" sqref="C24"/>
      <selection pane="bottomRight" activeCell="A3" sqref="A3"/>
    </sheetView>
  </sheetViews>
  <sheetFormatPr defaultRowHeight="14.4"/>
  <cols>
    <col min="1" max="1" width="13.5546875" style="5" bestFit="1" customWidth="1"/>
    <col min="2" max="2" width="86" style="5" bestFit="1" customWidth="1"/>
    <col min="3" max="3" width="14.77734375" style="5" bestFit="1" customWidth="1"/>
    <col min="4" max="7" width="12.77734375" style="11" customWidth="1"/>
    <col min="8" max="8" width="9" style="696" customWidth="1"/>
    <col min="9" max="9" width="6.77734375" customWidth="1"/>
    <col min="10" max="10" width="16.33203125" customWidth="1"/>
    <col min="11" max="11" width="15.5546875" customWidth="1"/>
  </cols>
  <sheetData>
    <row r="1" spans="1:7">
      <c r="A1" s="335" t="s">
        <v>869</v>
      </c>
      <c r="B1" s="337" t="str">
        <f>Info!C2</f>
        <v>კრისტალი</v>
      </c>
    </row>
    <row r="2" spans="1:7">
      <c r="A2" s="335" t="s">
        <v>88</v>
      </c>
      <c r="B2" s="336">
        <v>46203</v>
      </c>
    </row>
    <row r="3" spans="1:7" ht="15" thickBot="1">
      <c r="A3" s="4"/>
      <c r="D3" s="702"/>
    </row>
    <row r="4" spans="1:7" ht="15" customHeight="1" thickBot="1">
      <c r="A4" s="12" t="s">
        <v>215</v>
      </c>
      <c r="B4" s="17" t="s">
        <v>111</v>
      </c>
      <c r="C4" s="158"/>
      <c r="D4" s="782" t="s">
        <v>845</v>
      </c>
      <c r="E4" s="783"/>
      <c r="F4" s="783"/>
      <c r="G4" s="784"/>
    </row>
    <row r="5" spans="1:7">
      <c r="A5" s="29" t="s">
        <v>25</v>
      </c>
      <c r="B5" s="159"/>
      <c r="C5" s="160" t="str">
        <f>INT((MONTH($B$2))/3)&amp;"Q"&amp;"-"&amp;YEAR($B$2)</f>
        <v>2Q-2026</v>
      </c>
      <c r="D5" s="705" t="str">
        <f>IF(INT(MONTH($B$2))=3, "4"&amp;"Q"&amp;"-"&amp;YEAR($B$2)-1, IF(INT(MONTH($B$2))=6, "1"&amp;"Q"&amp;"-"&amp;YEAR($B$2), IF(INT(MONTH($B$2))=9, "2"&amp;"Q"&amp;"-"&amp;YEAR($B$2),IF(INT(MONTH($B$2))=12, "3"&amp;"Q"&amp;"-"&amp;YEAR($B$2), 0))))</f>
        <v>1Q-2026</v>
      </c>
      <c r="E5" s="160" t="str">
        <f>IF(INT(MONTH($B$2))=3, "3"&amp;"Q"&amp;"-"&amp;YEAR($B$2)-1, IF(INT(MONTH($B$2))=6, "4"&amp;"Q"&amp;"-"&amp;YEAR($B$2)-1, IF(INT(MONTH($B$2))=9, "1"&amp;"Q"&amp;"-"&amp;YEAR($B$2),IF(INT(MONTH($B$2))=12, "2"&amp;"Q"&amp;"-"&amp;YEAR($B$2), 0))))</f>
        <v>4Q-2025</v>
      </c>
      <c r="F5" s="160" t="str">
        <f>IF(INT(MONTH($B$2))=3, "2"&amp;"Q"&amp;"-"&amp;YEAR($B$2)-1, IF(INT(MONTH($B$2))=6, "3"&amp;"Q"&amp;"-"&amp;YEAR($B$2)-1, IF(INT(MONTH($B$2))=9, "4"&amp;"Q"&amp;"-"&amp;YEAR($B$2)-1,IF(INT(MONTH($B$2))=12, "1"&amp;"Q"&amp;"-"&amp;YEAR($B$2), 0))))</f>
        <v>3Q-2025</v>
      </c>
      <c r="G5" s="161" t="str">
        <f>IF(INT(MONTH($B$2))=3, "1"&amp;"Q"&amp;"-"&amp;YEAR($B$2)-1, IF(INT(MONTH($B$2))=6, "2"&amp;"Q"&amp;"-"&amp;YEAR($B$2)-1, IF(INT(MONTH($B$2))=9, "3"&amp;"Q"&amp;"-"&amp;YEAR($B$2)-1,IF(INT(MONTH($B$2))=12, "4"&amp;"Q"&amp;"-"&amp;YEAR($B$2)-1, 0))))</f>
        <v>2Q-2025</v>
      </c>
    </row>
    <row r="6" spans="1:7">
      <c r="A6" s="37"/>
      <c r="B6" s="162" t="s">
        <v>86</v>
      </c>
      <c r="C6" s="163"/>
      <c r="D6" s="706"/>
      <c r="E6" s="163"/>
      <c r="F6" s="163"/>
      <c r="G6" s="164"/>
    </row>
    <row r="7" spans="1:7">
      <c r="A7" s="37"/>
      <c r="B7" s="165" t="s">
        <v>89</v>
      </c>
      <c r="C7" s="163"/>
      <c r="D7" s="706"/>
      <c r="E7" s="163"/>
      <c r="F7" s="163"/>
      <c r="G7" s="164"/>
    </row>
    <row r="8" spans="1:7">
      <c r="A8" s="35">
        <v>1</v>
      </c>
      <c r="B8" s="166" t="s">
        <v>22</v>
      </c>
      <c r="C8" s="167">
        <v>106278727.05209434</v>
      </c>
      <c r="D8" s="167">
        <v>102655906.2013261</v>
      </c>
      <c r="E8" s="167">
        <v>98738856.919999912</v>
      </c>
      <c r="F8" s="167">
        <v>100251680.77656534</v>
      </c>
      <c r="G8" s="168">
        <v>96736791.263049752</v>
      </c>
    </row>
    <row r="9" spans="1:7">
      <c r="A9" s="35">
        <v>2</v>
      </c>
      <c r="B9" s="166" t="s">
        <v>68</v>
      </c>
      <c r="C9" s="167">
        <v>106278727.05209434</v>
      </c>
      <c r="D9" s="167">
        <v>102655906.2013261</v>
      </c>
      <c r="E9" s="167">
        <v>98738856.919999912</v>
      </c>
      <c r="F9" s="167">
        <v>100251680.77656534</v>
      </c>
      <c r="G9" s="168">
        <v>96736791.263049752</v>
      </c>
    </row>
    <row r="10" spans="1:7">
      <c r="A10" s="35">
        <v>3</v>
      </c>
      <c r="B10" s="166" t="s">
        <v>67</v>
      </c>
      <c r="C10" s="167">
        <v>129942353.05209434</v>
      </c>
      <c r="D10" s="167">
        <v>128367858.2013261</v>
      </c>
      <c r="E10" s="167">
        <v>125790732.91999991</v>
      </c>
      <c r="F10" s="167">
        <v>120022040.77656534</v>
      </c>
      <c r="G10" s="168">
        <v>118094603.26304975</v>
      </c>
    </row>
    <row r="11" spans="1:7">
      <c r="A11" s="35">
        <v>4</v>
      </c>
      <c r="B11" s="166" t="s">
        <v>377</v>
      </c>
      <c r="C11" s="167">
        <v>76136731.920990944</v>
      </c>
      <c r="D11" s="167">
        <v>75240601.010841176</v>
      </c>
      <c r="E11" s="167">
        <v>70690455.190567195</v>
      </c>
      <c r="F11" s="167">
        <v>65240220.084318638</v>
      </c>
      <c r="G11" s="168">
        <v>65286875.213134959</v>
      </c>
    </row>
    <row r="12" spans="1:7">
      <c r="A12" s="35">
        <v>5</v>
      </c>
      <c r="B12" s="166" t="s">
        <v>378</v>
      </c>
      <c r="C12" s="167">
        <v>90710727.840716809</v>
      </c>
      <c r="D12" s="167">
        <v>89681218.47652255</v>
      </c>
      <c r="E12" s="167">
        <v>84573981.675026938</v>
      </c>
      <c r="F12" s="167">
        <v>77542813.100212261</v>
      </c>
      <c r="G12" s="168">
        <v>77671112.42268455</v>
      </c>
    </row>
    <row r="13" spans="1:7">
      <c r="A13" s="35">
        <v>6</v>
      </c>
      <c r="B13" s="166" t="s">
        <v>379</v>
      </c>
      <c r="C13" s="167">
        <v>110068976.69044754</v>
      </c>
      <c r="D13" s="167">
        <v>108862304.29431565</v>
      </c>
      <c r="E13" s="167">
        <v>103015098.44755408</v>
      </c>
      <c r="F13" s="167">
        <v>93894360.779564574</v>
      </c>
      <c r="G13" s="168">
        <v>94131174.536642909</v>
      </c>
    </row>
    <row r="14" spans="1:7">
      <c r="A14" s="37"/>
      <c r="B14" s="162" t="s">
        <v>381</v>
      </c>
      <c r="C14" s="163"/>
      <c r="D14" s="706"/>
      <c r="E14" s="163"/>
      <c r="F14" s="163"/>
      <c r="G14" s="164"/>
    </row>
    <row r="15" spans="1:7" ht="27.6">
      <c r="A15" s="35">
        <v>7</v>
      </c>
      <c r="B15" s="166" t="s">
        <v>380</v>
      </c>
      <c r="C15" s="167">
        <v>691366030.34752607</v>
      </c>
      <c r="D15" s="167">
        <v>685038779.20689642</v>
      </c>
      <c r="E15" s="167">
        <v>658611313.30454111</v>
      </c>
      <c r="F15" s="167">
        <v>622916102.07056379</v>
      </c>
      <c r="G15" s="168">
        <v>627049985.2936511</v>
      </c>
    </row>
    <row r="16" spans="1:7">
      <c r="A16" s="37"/>
      <c r="B16" s="162" t="s">
        <v>383</v>
      </c>
      <c r="C16" s="163"/>
      <c r="D16" s="706"/>
      <c r="E16" s="163"/>
      <c r="F16" s="163"/>
      <c r="G16" s="164"/>
    </row>
    <row r="17" spans="1:7">
      <c r="A17" s="35"/>
      <c r="B17" s="165" t="s">
        <v>865</v>
      </c>
      <c r="C17" s="163"/>
      <c r="D17" s="706"/>
      <c r="E17" s="163"/>
      <c r="F17" s="163"/>
      <c r="G17" s="164"/>
    </row>
    <row r="18" spans="1:7">
      <c r="A18" s="35">
        <v>8</v>
      </c>
      <c r="B18" s="166" t="s">
        <v>375</v>
      </c>
      <c r="C18" s="169">
        <v>0.15372280729307986</v>
      </c>
      <c r="D18" s="169">
        <v>0.14985415324979992</v>
      </c>
      <c r="E18" s="169">
        <v>0.14991977047066482</v>
      </c>
      <c r="F18" s="169">
        <v>0.16093929895748441</v>
      </c>
      <c r="G18" s="170">
        <v>0.15427285468756904</v>
      </c>
    </row>
    <row r="19" spans="1:7" ht="15" customHeight="1">
      <c r="A19" s="35">
        <v>9</v>
      </c>
      <c r="B19" s="166" t="s">
        <v>374</v>
      </c>
      <c r="C19" s="169">
        <v>0.15372280729307986</v>
      </c>
      <c r="D19" s="169">
        <v>0.14985415324979992</v>
      </c>
      <c r="E19" s="169">
        <v>0.14991977047066482</v>
      </c>
      <c r="F19" s="169">
        <v>0.16093929895748441</v>
      </c>
      <c r="G19" s="170">
        <v>0.15427285468756904</v>
      </c>
    </row>
    <row r="20" spans="1:7">
      <c r="A20" s="35">
        <v>10</v>
      </c>
      <c r="B20" s="166" t="s">
        <v>376</v>
      </c>
      <c r="C20" s="169">
        <v>0.18795015570374027</v>
      </c>
      <c r="D20" s="169">
        <v>0.18738772475033308</v>
      </c>
      <c r="E20" s="169">
        <v>0.19099388422110877</v>
      </c>
      <c r="F20" s="169">
        <v>0.19267769829293846</v>
      </c>
      <c r="G20" s="170">
        <v>0.18833363532852229</v>
      </c>
    </row>
    <row r="21" spans="1:7">
      <c r="A21" s="35">
        <v>11</v>
      </c>
      <c r="B21" s="166" t="s">
        <v>377</v>
      </c>
      <c r="C21" s="169">
        <v>0.11012506918038714</v>
      </c>
      <c r="D21" s="169">
        <v>0.10983407552190107</v>
      </c>
      <c r="E21" s="169">
        <v>0.10733258564278565</v>
      </c>
      <c r="F21" s="169">
        <v>0.10473355860839224</v>
      </c>
      <c r="G21" s="170">
        <v>0.10411749739944694</v>
      </c>
    </row>
    <row r="22" spans="1:7">
      <c r="A22" s="35">
        <v>12</v>
      </c>
      <c r="B22" s="166" t="s">
        <v>378</v>
      </c>
      <c r="C22" s="169">
        <v>0.13120506918038716</v>
      </c>
      <c r="D22" s="169">
        <v>0.13091407552190107</v>
      </c>
      <c r="E22" s="169">
        <v>0.12841258564278568</v>
      </c>
      <c r="F22" s="169">
        <v>0.12448355860839222</v>
      </c>
      <c r="G22" s="170">
        <v>0.12386749739944691</v>
      </c>
    </row>
    <row r="23" spans="1:7">
      <c r="A23" s="35">
        <v>13</v>
      </c>
      <c r="B23" s="166" t="s">
        <v>379</v>
      </c>
      <c r="C23" s="169">
        <v>0.15920506918038715</v>
      </c>
      <c r="D23" s="169">
        <v>0.15891407552190107</v>
      </c>
      <c r="E23" s="169">
        <v>0.15641258564278568</v>
      </c>
      <c r="F23" s="169">
        <v>0.15073355860839224</v>
      </c>
      <c r="G23" s="170">
        <v>0.15011749739944694</v>
      </c>
    </row>
    <row r="24" spans="1:7">
      <c r="A24" s="37"/>
      <c r="B24" s="162"/>
      <c r="C24" s="171"/>
      <c r="D24" s="707"/>
      <c r="E24" s="171"/>
      <c r="F24" s="171"/>
      <c r="G24" s="172"/>
    </row>
    <row r="25" spans="1:7">
      <c r="A25" s="35"/>
      <c r="B25" s="166"/>
      <c r="C25" s="173"/>
      <c r="D25" s="173"/>
      <c r="E25" s="173"/>
      <c r="F25" s="173"/>
      <c r="G25" s="174"/>
    </row>
    <row r="26" spans="1:7">
      <c r="A26" s="37"/>
      <c r="B26" s="162" t="s">
        <v>7</v>
      </c>
      <c r="C26" s="163"/>
      <c r="D26" s="706"/>
      <c r="E26" s="163"/>
      <c r="F26" s="163"/>
      <c r="G26" s="164"/>
    </row>
    <row r="27" spans="1:7" ht="15" customHeight="1">
      <c r="A27" s="38">
        <v>15</v>
      </c>
      <c r="B27" s="39" t="s">
        <v>8</v>
      </c>
      <c r="C27" s="169">
        <v>0.25828082057665813</v>
      </c>
      <c r="D27" s="169">
        <v>0.25764509253999535</v>
      </c>
      <c r="E27" s="714">
        <v>0.26953961785575425</v>
      </c>
      <c r="F27" s="714">
        <v>0.27421771082372526</v>
      </c>
      <c r="G27" s="771">
        <v>0.27492358296656155</v>
      </c>
    </row>
    <row r="28" spans="1:7">
      <c r="A28" s="38">
        <v>16</v>
      </c>
      <c r="B28" s="39" t="s">
        <v>9</v>
      </c>
      <c r="C28" s="169">
        <v>7.9577847479203379E-2</v>
      </c>
      <c r="D28" s="169">
        <v>7.7533468461083582E-2</v>
      </c>
      <c r="E28" s="714">
        <v>8.2863397585614909E-2</v>
      </c>
      <c r="F28" s="714">
        <v>8.2021427886706771E-2</v>
      </c>
      <c r="G28" s="771">
        <v>8.176704012558797E-2</v>
      </c>
    </row>
    <row r="29" spans="1:7">
      <c r="A29" s="38">
        <v>17</v>
      </c>
      <c r="B29" s="39" t="s">
        <v>10</v>
      </c>
      <c r="C29" s="169">
        <v>8.8602996268107942E-2</v>
      </c>
      <c r="D29" s="169">
        <v>9.5456554346999026E-2</v>
      </c>
      <c r="E29" s="714">
        <v>6.6557565596819107E-2</v>
      </c>
      <c r="F29" s="714">
        <v>8.9231692177385941E-2</v>
      </c>
      <c r="G29" s="771">
        <v>8.6420145461373499E-2</v>
      </c>
    </row>
    <row r="30" spans="1:7">
      <c r="A30" s="38">
        <v>18</v>
      </c>
      <c r="B30" s="39" t="s">
        <v>112</v>
      </c>
      <c r="C30" s="169">
        <v>0.17870297309745475</v>
      </c>
      <c r="D30" s="169">
        <v>0.18011162407891174</v>
      </c>
      <c r="E30" s="714">
        <v>0.1866762202701393</v>
      </c>
      <c r="F30" s="714">
        <v>0.19219628293701846</v>
      </c>
      <c r="G30" s="771">
        <v>0.19315654284097356</v>
      </c>
    </row>
    <row r="31" spans="1:7">
      <c r="A31" s="38">
        <v>19</v>
      </c>
      <c r="B31" s="39" t="s">
        <v>11</v>
      </c>
      <c r="C31" s="169">
        <v>2.5534448978884901E-2</v>
      </c>
      <c r="D31" s="169">
        <v>2.8952283061614091E-2</v>
      </c>
      <c r="E31" s="714">
        <v>2.1878810887854119E-2</v>
      </c>
      <c r="F31" s="714">
        <v>2.6316406975848389E-2</v>
      </c>
      <c r="G31" s="771">
        <v>2.615035059690806E-2</v>
      </c>
    </row>
    <row r="32" spans="1:7">
      <c r="A32" s="38">
        <v>20</v>
      </c>
      <c r="B32" s="39" t="s">
        <v>12</v>
      </c>
      <c r="C32" s="169">
        <v>0.15666071434854556</v>
      </c>
      <c r="D32" s="169">
        <v>0.17900917571130465</v>
      </c>
      <c r="E32" s="714">
        <v>0.13435741459754583</v>
      </c>
      <c r="F32" s="714">
        <v>0.16184216312213845</v>
      </c>
      <c r="G32" s="771">
        <v>0.15987830578063861</v>
      </c>
    </row>
    <row r="33" spans="1:7">
      <c r="A33" s="37"/>
      <c r="B33" s="162" t="s">
        <v>13</v>
      </c>
      <c r="C33" s="163"/>
      <c r="D33" s="706"/>
      <c r="E33" s="163"/>
      <c r="F33" s="163"/>
      <c r="G33" s="164"/>
    </row>
    <row r="34" spans="1:7">
      <c r="A34" s="38">
        <v>21</v>
      </c>
      <c r="B34" s="39" t="s">
        <v>14</v>
      </c>
      <c r="C34" s="677">
        <v>3.4174457245866187E-2</v>
      </c>
      <c r="D34" s="708">
        <v>3.7060790340365295E-2</v>
      </c>
      <c r="E34" s="714">
        <v>3.5071112531771344E-2</v>
      </c>
      <c r="F34" s="714">
        <v>3.5347092322783456E-2</v>
      </c>
      <c r="G34" s="771">
        <v>3.2004658617543542E-2</v>
      </c>
    </row>
    <row r="35" spans="1:7" ht="15" customHeight="1">
      <c r="A35" s="38">
        <v>22</v>
      </c>
      <c r="B35" s="39" t="s">
        <v>858</v>
      </c>
      <c r="C35" s="677">
        <v>3.5688007262530477E-2</v>
      </c>
      <c r="D35" s="708">
        <v>3.6135488087385023E-2</v>
      </c>
      <c r="E35" s="714">
        <v>3.4945615327307125E-2</v>
      </c>
      <c r="F35" s="714">
        <v>3.1599080278168899E-2</v>
      </c>
      <c r="G35" s="771">
        <v>3.0139403070741047E-2</v>
      </c>
    </row>
    <row r="36" spans="1:7">
      <c r="A36" s="148"/>
      <c r="B36" s="149"/>
      <c r="C36" s="678"/>
      <c r="D36" s="709"/>
      <c r="E36" s="678"/>
      <c r="F36" s="678"/>
      <c r="G36" s="150"/>
    </row>
    <row r="37" spans="1:7" ht="15" customHeight="1">
      <c r="A37" s="38">
        <v>24</v>
      </c>
      <c r="B37" s="39" t="s">
        <v>15</v>
      </c>
      <c r="C37" s="677">
        <v>5.0769307413446568E-2</v>
      </c>
      <c r="D37" s="708">
        <v>5.5520459639449987E-2</v>
      </c>
      <c r="E37" s="714">
        <v>4.2534322604971503E-2</v>
      </c>
      <c r="F37" s="714">
        <v>2.754878434744382E-2</v>
      </c>
      <c r="G37" s="771">
        <v>2.3717189952980441E-2</v>
      </c>
    </row>
    <row r="38" spans="1:7">
      <c r="A38" s="38">
        <v>25</v>
      </c>
      <c r="B38" s="39" t="s">
        <v>16</v>
      </c>
      <c r="C38" s="677">
        <v>3.9977800064713256E-2</v>
      </c>
      <c r="D38" s="708">
        <v>1.6047759951992639E-2</v>
      </c>
      <c r="E38" s="714">
        <v>0.10581687662796491</v>
      </c>
      <c r="F38" s="714">
        <v>8.302363961961054E-2</v>
      </c>
      <c r="G38" s="771">
        <v>7.6781518470049714E-2</v>
      </c>
    </row>
    <row r="39" spans="1:7" ht="15" customHeight="1">
      <c r="A39" s="37"/>
      <c r="B39" s="162" t="s">
        <v>17</v>
      </c>
      <c r="C39" s="163"/>
      <c r="D39" s="706"/>
      <c r="E39" s="163"/>
      <c r="F39" s="163"/>
      <c r="G39" s="164"/>
    </row>
    <row r="40" spans="1:7" ht="15" customHeight="1">
      <c r="A40" s="38">
        <v>26</v>
      </c>
      <c r="B40" s="39" t="s">
        <v>18</v>
      </c>
      <c r="C40" s="677">
        <v>7.7681433571053934E-2</v>
      </c>
      <c r="D40" s="708">
        <v>7.9499869334053355E-2</v>
      </c>
      <c r="E40" s="715">
        <v>8.5541568393079651E-2</v>
      </c>
      <c r="F40" s="715">
        <v>9.8405456681662659E-2</v>
      </c>
      <c r="G40" s="772">
        <v>6.0739257647646629E-2</v>
      </c>
    </row>
    <row r="41" spans="1:7" ht="15" customHeight="1">
      <c r="A41" s="38">
        <v>27</v>
      </c>
      <c r="B41" s="39" t="s">
        <v>19</v>
      </c>
      <c r="C41" s="677">
        <v>0.41557648815825921</v>
      </c>
      <c r="D41" s="708">
        <v>0.50094936103793042</v>
      </c>
      <c r="E41" s="715">
        <v>0.55333256725997748</v>
      </c>
      <c r="F41" s="715">
        <v>0.52941713148153147</v>
      </c>
      <c r="G41" s="772">
        <v>0.53246174029731519</v>
      </c>
    </row>
    <row r="42" spans="1:7" ht="15" customHeight="1">
      <c r="A42" s="38">
        <v>28</v>
      </c>
      <c r="B42" s="40" t="s">
        <v>20</v>
      </c>
      <c r="C42" s="677">
        <v>1.6660858570464471E-2</v>
      </c>
      <c r="D42" s="708">
        <v>1.6159455388123127E-2</v>
      </c>
      <c r="E42" s="715">
        <v>1.5966549730653177E-2</v>
      </c>
      <c r="F42" s="715">
        <v>1.6130557456147585E-2</v>
      </c>
      <c r="G42" s="772">
        <v>1.313401790489944E-2</v>
      </c>
    </row>
    <row r="43" spans="1:7" ht="15" customHeight="1">
      <c r="A43" s="175"/>
      <c r="B43" s="162" t="s">
        <v>998</v>
      </c>
      <c r="C43" s="163"/>
      <c r="D43" s="706"/>
      <c r="E43" s="163"/>
      <c r="F43" s="163"/>
      <c r="G43" s="164"/>
    </row>
    <row r="44" spans="1:7" ht="15" customHeight="1">
      <c r="A44" s="38">
        <v>29</v>
      </c>
      <c r="B44" s="44" t="s">
        <v>296</v>
      </c>
      <c r="C44" s="739">
        <v>40609166.802293278</v>
      </c>
      <c r="D44" s="739">
        <v>41873753.835327305</v>
      </c>
      <c r="E44" s="140">
        <v>44512330.536497548</v>
      </c>
      <c r="F44" s="140">
        <v>53887411.721883014</v>
      </c>
      <c r="G44" s="141">
        <v>25789729.459150422</v>
      </c>
    </row>
    <row r="45" spans="1:7">
      <c r="A45" s="38">
        <v>30</v>
      </c>
      <c r="B45" s="39" t="s">
        <v>297</v>
      </c>
      <c r="C45" s="738">
        <v>7274764.2212777501</v>
      </c>
      <c r="D45" s="738">
        <v>9540043.4197955839</v>
      </c>
      <c r="E45" s="138">
        <v>2623699.1570898746</v>
      </c>
      <c r="F45" s="138">
        <v>9224867.2327429466</v>
      </c>
      <c r="G45" s="139">
        <v>2106808.6659945003</v>
      </c>
    </row>
    <row r="46" spans="1:7">
      <c r="A46" s="41">
        <v>31</v>
      </c>
      <c r="B46" s="42" t="s">
        <v>295</v>
      </c>
      <c r="C46" s="677">
        <v>5.5821969712113395</v>
      </c>
      <c r="D46" s="708">
        <v>4.3892623956447929</v>
      </c>
      <c r="E46" s="715">
        <v>16.965485702205751</v>
      </c>
      <c r="F46" s="715">
        <v>5.8415379172736328</v>
      </c>
      <c r="G46" s="772">
        <v>12.241135075726779</v>
      </c>
    </row>
    <row r="47" spans="1:7">
      <c r="A47" s="41"/>
      <c r="B47" s="162" t="s">
        <v>384</v>
      </c>
      <c r="C47" s="163"/>
      <c r="D47" s="706"/>
      <c r="E47" s="163"/>
      <c r="F47" s="163"/>
      <c r="G47" s="164"/>
    </row>
    <row r="48" spans="1:7">
      <c r="A48" s="41">
        <v>32</v>
      </c>
      <c r="B48" s="42" t="s">
        <v>391</v>
      </c>
      <c r="C48" s="700">
        <v>530774622.99885482</v>
      </c>
      <c r="D48" s="716">
        <v>474414389.22410578</v>
      </c>
      <c r="E48" s="737">
        <v>471127508.50472397</v>
      </c>
      <c r="F48" s="737">
        <v>453432266.99706942</v>
      </c>
      <c r="G48" s="43">
        <v>424894296.17742962</v>
      </c>
    </row>
    <row r="49" spans="1:7">
      <c r="A49" s="41">
        <v>33</v>
      </c>
      <c r="B49" s="42" t="s">
        <v>404</v>
      </c>
      <c r="C49" s="700">
        <v>435511625.15419436</v>
      </c>
      <c r="D49" s="716">
        <v>426284118.28427815</v>
      </c>
      <c r="E49" s="737">
        <v>418779543.4253397</v>
      </c>
      <c r="F49" s="737">
        <v>407006349.26996481</v>
      </c>
      <c r="G49" s="43">
        <v>400879896.82444221</v>
      </c>
    </row>
    <row r="50" spans="1:7" ht="15" thickBot="1">
      <c r="A50" s="14">
        <v>34</v>
      </c>
      <c r="B50" s="28" t="s">
        <v>418</v>
      </c>
      <c r="C50" s="679">
        <v>1.2187381285423375</v>
      </c>
      <c r="D50" s="710">
        <v>1.1129065542801451</v>
      </c>
      <c r="E50" s="717">
        <v>1.1250012468403126</v>
      </c>
      <c r="F50" s="717">
        <v>1.1140668144621759</v>
      </c>
      <c r="G50" s="773">
        <v>1.0599042257298847</v>
      </c>
    </row>
    <row r="51" spans="1:7">
      <c r="A51" s="6"/>
    </row>
    <row r="52" spans="1:7">
      <c r="B52" s="176"/>
    </row>
    <row r="53" spans="1:7" ht="69">
      <c r="B53" s="90" t="s">
        <v>943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2"/>
  <sheetViews>
    <sheetView zoomScale="70" zoomScaleNormal="70" workbookViewId="0">
      <pane xSplit="2" ySplit="6" topLeftCell="C7" activePane="bottomRight" state="frozen"/>
      <selection activeCell="C24" sqref="C24"/>
      <selection pane="topRight" activeCell="C24" sqref="C24"/>
      <selection pane="bottomLeft" activeCell="C24" sqref="C24"/>
      <selection pane="bottomRight" activeCell="G41" sqref="G41"/>
    </sheetView>
  </sheetViews>
  <sheetFormatPr defaultRowHeight="14.4"/>
  <cols>
    <col min="1" max="1" width="11.6640625" style="9" bestFit="1" customWidth="1"/>
    <col min="2" max="2" width="82.6640625" style="254" customWidth="1"/>
    <col min="3" max="7" width="17.5546875" style="9" customWidth="1"/>
    <col min="8" max="8" width="8.88671875" style="331"/>
    <col min="9" max="16384" width="8.88671875" style="317"/>
  </cols>
  <sheetData>
    <row r="1" spans="1:7">
      <c r="A1" s="335" t="s">
        <v>869</v>
      </c>
      <c r="B1" s="337" t="str">
        <f>Info!C2</f>
        <v>კრისტალი</v>
      </c>
    </row>
    <row r="2" spans="1:7">
      <c r="A2" s="335" t="s">
        <v>88</v>
      </c>
      <c r="B2" s="336">
        <f>'1. key ratios'!B2</f>
        <v>46203</v>
      </c>
    </row>
    <row r="3" spans="1:7">
      <c r="B3" s="419"/>
    </row>
    <row r="4" spans="1:7" ht="15" thickBot="1">
      <c r="A4" s="9" t="s">
        <v>419</v>
      </c>
      <c r="B4" s="420" t="s">
        <v>384</v>
      </c>
    </row>
    <row r="5" spans="1:7">
      <c r="A5" s="421"/>
      <c r="B5" s="422"/>
      <c r="C5" s="834" t="s">
        <v>385</v>
      </c>
      <c r="D5" s="834"/>
      <c r="E5" s="834"/>
      <c r="F5" s="834"/>
      <c r="G5" s="835" t="s">
        <v>386</v>
      </c>
    </row>
    <row r="6" spans="1:7">
      <c r="A6" s="423"/>
      <c r="B6" s="424"/>
      <c r="C6" s="425" t="s">
        <v>387</v>
      </c>
      <c r="D6" s="425" t="s">
        <v>388</v>
      </c>
      <c r="E6" s="425" t="s">
        <v>389</v>
      </c>
      <c r="F6" s="425" t="s">
        <v>390</v>
      </c>
      <c r="G6" s="836"/>
    </row>
    <row r="7" spans="1:7">
      <c r="A7" s="426"/>
      <c r="B7" s="427" t="s">
        <v>391</v>
      </c>
      <c r="C7" s="428"/>
      <c r="D7" s="428"/>
      <c r="E7" s="428"/>
      <c r="F7" s="428"/>
      <c r="G7" s="307"/>
    </row>
    <row r="8" spans="1:7">
      <c r="A8" s="429">
        <v>1</v>
      </c>
      <c r="B8" s="178" t="s">
        <v>392</v>
      </c>
      <c r="C8" s="309">
        <v>106278727.05209434</v>
      </c>
      <c r="D8" s="309">
        <v>0</v>
      </c>
      <c r="E8" s="309">
        <v>0</v>
      </c>
      <c r="F8" s="309">
        <v>313511970.5</v>
      </c>
      <c r="G8" s="765">
        <v>419790697.55209434</v>
      </c>
    </row>
    <row r="9" spans="1:7">
      <c r="A9" s="429">
        <v>2</v>
      </c>
      <c r="B9" s="430" t="s">
        <v>67</v>
      </c>
      <c r="C9" s="309">
        <v>106278727.05209434</v>
      </c>
      <c r="D9" s="309">
        <v>0</v>
      </c>
      <c r="E9" s="309">
        <v>0</v>
      </c>
      <c r="F9" s="309">
        <v>23663626</v>
      </c>
      <c r="G9" s="765">
        <v>129942353.05209434</v>
      </c>
    </row>
    <row r="10" spans="1:7">
      <c r="A10" s="429">
        <v>3</v>
      </c>
      <c r="B10" s="430" t="s">
        <v>393</v>
      </c>
      <c r="C10" s="770"/>
      <c r="D10" s="770"/>
      <c r="E10" s="770"/>
      <c r="F10" s="309">
        <v>289848344.5</v>
      </c>
      <c r="G10" s="765">
        <v>289848344.5</v>
      </c>
    </row>
    <row r="11" spans="1:7" ht="27.6">
      <c r="A11" s="429">
        <v>4</v>
      </c>
      <c r="B11" s="178" t="s">
        <v>394</v>
      </c>
      <c r="C11" s="309">
        <v>11343360.0507985</v>
      </c>
      <c r="D11" s="309">
        <v>37465128.130832888</v>
      </c>
      <c r="E11" s="309">
        <v>25700071.429700002</v>
      </c>
      <c r="F11" s="309">
        <v>3883066.1539999996</v>
      </c>
      <c r="G11" s="765">
        <v>73964677.816810489</v>
      </c>
    </row>
    <row r="12" spans="1:7">
      <c r="A12" s="429">
        <v>5</v>
      </c>
      <c r="B12" s="430" t="s">
        <v>395</v>
      </c>
      <c r="C12" s="309">
        <v>11308397.572298501</v>
      </c>
      <c r="D12" s="309">
        <v>36830252.992101073</v>
      </c>
      <c r="E12" s="309">
        <v>25330590.579700001</v>
      </c>
      <c r="F12" s="309">
        <v>3794903.1539999996</v>
      </c>
      <c r="G12" s="765">
        <v>73400937.083194584</v>
      </c>
    </row>
    <row r="13" spans="1:7">
      <c r="A13" s="429">
        <v>6</v>
      </c>
      <c r="B13" s="430" t="s">
        <v>396</v>
      </c>
      <c r="C13" s="309">
        <v>34962.478499999976</v>
      </c>
      <c r="D13" s="309">
        <v>634875.13873181387</v>
      </c>
      <c r="E13" s="309">
        <v>369480.85</v>
      </c>
      <c r="F13" s="309">
        <v>88163</v>
      </c>
      <c r="G13" s="765">
        <v>563740.73361590691</v>
      </c>
    </row>
    <row r="14" spans="1:7">
      <c r="A14" s="429">
        <v>7</v>
      </c>
      <c r="B14" s="178" t="s">
        <v>397</v>
      </c>
      <c r="C14" s="309">
        <v>173727.08649999983</v>
      </c>
      <c r="D14" s="309">
        <v>85065648.027499989</v>
      </c>
      <c r="E14" s="309">
        <v>69906649.495900005</v>
      </c>
      <c r="F14" s="309">
        <v>80000</v>
      </c>
      <c r="G14" s="309">
        <v>37019247.629950002</v>
      </c>
    </row>
    <row r="15" spans="1:7" ht="55.2">
      <c r="A15" s="429">
        <v>8</v>
      </c>
      <c r="B15" s="430" t="s">
        <v>398</v>
      </c>
      <c r="C15" s="309">
        <v>0</v>
      </c>
      <c r="D15" s="309">
        <v>4051845.764</v>
      </c>
      <c r="E15" s="309">
        <v>6845316.6259000003</v>
      </c>
      <c r="F15" s="309">
        <v>80000</v>
      </c>
      <c r="G15" s="765">
        <v>5488581.1949500004</v>
      </c>
    </row>
    <row r="16" spans="1:7" ht="27.6">
      <c r="A16" s="429">
        <v>9</v>
      </c>
      <c r="B16" s="430" t="s">
        <v>399</v>
      </c>
      <c r="C16" s="309">
        <v>173727.08649999983</v>
      </c>
      <c r="D16" s="309">
        <v>81013802.26349999</v>
      </c>
      <c r="E16" s="309">
        <v>63061332.869999997</v>
      </c>
      <c r="F16" s="309">
        <v>0</v>
      </c>
      <c r="G16" s="765">
        <v>31530666.434999999</v>
      </c>
    </row>
    <row r="17" spans="1:7">
      <c r="A17" s="429">
        <v>10</v>
      </c>
      <c r="B17" s="178" t="s">
        <v>400</v>
      </c>
      <c r="C17" s="309">
        <v>0</v>
      </c>
      <c r="D17" s="309">
        <v>0</v>
      </c>
      <c r="E17" s="309">
        <v>0</v>
      </c>
      <c r="F17" s="309">
        <v>0</v>
      </c>
      <c r="G17" s="765">
        <v>0</v>
      </c>
    </row>
    <row r="18" spans="1:7">
      <c r="A18" s="429">
        <v>11</v>
      </c>
      <c r="B18" s="178" t="s">
        <v>71</v>
      </c>
      <c r="C18" s="309">
        <v>0</v>
      </c>
      <c r="D18" s="309">
        <v>20818288.613341354</v>
      </c>
      <c r="E18" s="309">
        <v>4928022.9076049337</v>
      </c>
      <c r="F18" s="309">
        <v>3013943.6948207286</v>
      </c>
      <c r="G18" s="765">
        <v>0</v>
      </c>
    </row>
    <row r="19" spans="1:7">
      <c r="A19" s="429">
        <v>12</v>
      </c>
      <c r="B19" s="430" t="s">
        <v>401</v>
      </c>
      <c r="C19" s="770"/>
      <c r="D19" s="309">
        <v>3786676.0767372306</v>
      </c>
      <c r="E19" s="309">
        <v>3283809.1963860597</v>
      </c>
      <c r="F19" s="309">
        <v>2903548.8968767286</v>
      </c>
      <c r="G19" s="765">
        <v>0</v>
      </c>
    </row>
    <row r="20" spans="1:7" ht="27.6">
      <c r="A20" s="429">
        <v>13</v>
      </c>
      <c r="B20" s="430" t="s">
        <v>402</v>
      </c>
      <c r="C20" s="309">
        <v>0</v>
      </c>
      <c r="D20" s="309">
        <v>17031612.536604125</v>
      </c>
      <c r="E20" s="309">
        <v>1644213.711218874</v>
      </c>
      <c r="F20" s="309">
        <v>110394.79794399995</v>
      </c>
      <c r="G20" s="765">
        <v>0</v>
      </c>
    </row>
    <row r="21" spans="1:7">
      <c r="A21" s="431">
        <v>14</v>
      </c>
      <c r="B21" s="432" t="s">
        <v>403</v>
      </c>
      <c r="C21" s="766"/>
      <c r="D21" s="766"/>
      <c r="E21" s="766"/>
      <c r="F21" s="766"/>
      <c r="G21" s="767">
        <v>530774622.99885482</v>
      </c>
    </row>
    <row r="22" spans="1:7">
      <c r="A22" s="433"/>
      <c r="B22" s="434" t="s">
        <v>404</v>
      </c>
      <c r="C22" s="768"/>
      <c r="D22" s="768"/>
      <c r="E22" s="768"/>
      <c r="F22" s="768"/>
      <c r="G22" s="769"/>
    </row>
    <row r="23" spans="1:7">
      <c r="A23" s="429">
        <v>15</v>
      </c>
      <c r="B23" s="178" t="s">
        <v>278</v>
      </c>
      <c r="C23" s="309">
        <v>46323034.4067</v>
      </c>
      <c r="D23" s="309">
        <v>6681230</v>
      </c>
      <c r="E23" s="309">
        <v>0</v>
      </c>
      <c r="F23" s="309">
        <v>0</v>
      </c>
      <c r="G23" s="765">
        <v>234514.863595</v>
      </c>
    </row>
    <row r="24" spans="1:7">
      <c r="A24" s="429">
        <v>16</v>
      </c>
      <c r="B24" s="178" t="s">
        <v>405</v>
      </c>
      <c r="C24" s="309">
        <v>0</v>
      </c>
      <c r="D24" s="309">
        <v>178129705.32817236</v>
      </c>
      <c r="E24" s="309">
        <v>107751556.22641763</v>
      </c>
      <c r="F24" s="309">
        <v>268468939.0644474</v>
      </c>
      <c r="G24" s="765">
        <v>371000069.33207524</v>
      </c>
    </row>
    <row r="25" spans="1:7" ht="27.6">
      <c r="A25" s="429">
        <v>17</v>
      </c>
      <c r="B25" s="430" t="s">
        <v>406</v>
      </c>
      <c r="C25" s="309">
        <v>0</v>
      </c>
      <c r="D25" s="309">
        <v>0</v>
      </c>
      <c r="E25" s="309">
        <v>0</v>
      </c>
      <c r="F25" s="309">
        <v>0</v>
      </c>
      <c r="G25" s="765">
        <v>0</v>
      </c>
    </row>
    <row r="26" spans="1:7" ht="27.6">
      <c r="A26" s="429">
        <v>18</v>
      </c>
      <c r="B26" s="430" t="s">
        <v>407</v>
      </c>
      <c r="C26" s="309">
        <v>0</v>
      </c>
      <c r="D26" s="309">
        <v>478335</v>
      </c>
      <c r="E26" s="309"/>
      <c r="F26" s="309">
        <v>188384</v>
      </c>
      <c r="G26" s="765">
        <v>260134.25</v>
      </c>
    </row>
    <row r="27" spans="1:7">
      <c r="A27" s="429">
        <v>19</v>
      </c>
      <c r="B27" s="430" t="s">
        <v>408</v>
      </c>
      <c r="C27" s="309">
        <v>0</v>
      </c>
      <c r="D27" s="309">
        <v>177651370.32817236</v>
      </c>
      <c r="E27" s="309">
        <v>107751556.22641763</v>
      </c>
      <c r="F27" s="309">
        <v>268280555.0644474</v>
      </c>
      <c r="G27" s="765">
        <v>370739935.08207524</v>
      </c>
    </row>
    <row r="28" spans="1:7">
      <c r="A28" s="429">
        <v>20</v>
      </c>
      <c r="B28" s="430" t="s">
        <v>409</v>
      </c>
      <c r="C28" s="309">
        <v>0</v>
      </c>
      <c r="D28" s="309">
        <v>0</v>
      </c>
      <c r="E28" s="309">
        <v>0</v>
      </c>
      <c r="F28" s="309">
        <v>0</v>
      </c>
      <c r="G28" s="765">
        <v>0</v>
      </c>
    </row>
    <row r="29" spans="1:7">
      <c r="A29" s="429">
        <v>21</v>
      </c>
      <c r="B29" s="430" t="s">
        <v>410</v>
      </c>
      <c r="C29" s="309">
        <v>0</v>
      </c>
      <c r="D29" s="309">
        <v>0</v>
      </c>
      <c r="E29" s="309">
        <v>0</v>
      </c>
      <c r="F29" s="309">
        <v>0</v>
      </c>
      <c r="G29" s="765">
        <v>0</v>
      </c>
    </row>
    <row r="30" spans="1:7">
      <c r="A30" s="429">
        <v>22</v>
      </c>
      <c r="B30" s="430" t="s">
        <v>409</v>
      </c>
      <c r="C30" s="309">
        <v>0</v>
      </c>
      <c r="D30" s="309">
        <v>0</v>
      </c>
      <c r="E30" s="309">
        <v>0</v>
      </c>
      <c r="F30" s="309">
        <v>0</v>
      </c>
      <c r="G30" s="765">
        <v>0</v>
      </c>
    </row>
    <row r="31" spans="1:7" ht="27.6">
      <c r="A31" s="429">
        <v>23</v>
      </c>
      <c r="B31" s="430" t="s">
        <v>411</v>
      </c>
      <c r="C31" s="309">
        <v>0</v>
      </c>
      <c r="D31" s="309">
        <v>0</v>
      </c>
      <c r="E31" s="309">
        <v>0</v>
      </c>
      <c r="F31" s="309">
        <v>0</v>
      </c>
      <c r="G31" s="765">
        <v>0</v>
      </c>
    </row>
    <row r="32" spans="1:7">
      <c r="A32" s="429">
        <v>24</v>
      </c>
      <c r="B32" s="178" t="s">
        <v>412</v>
      </c>
      <c r="C32" s="309">
        <v>0</v>
      </c>
      <c r="D32" s="309">
        <v>0</v>
      </c>
      <c r="E32" s="309">
        <v>0</v>
      </c>
      <c r="F32" s="309">
        <v>0</v>
      </c>
      <c r="G32" s="765">
        <v>0</v>
      </c>
    </row>
    <row r="33" spans="1:7">
      <c r="A33" s="429">
        <v>25</v>
      </c>
      <c r="B33" s="178" t="s">
        <v>79</v>
      </c>
      <c r="C33" s="309">
        <v>25649574.260000009</v>
      </c>
      <c r="D33" s="309">
        <v>25115776.776967891</v>
      </c>
      <c r="E33" s="309">
        <v>7416886.0326133212</v>
      </c>
      <c r="F33" s="309">
        <v>16631900.622153495</v>
      </c>
      <c r="G33" s="765">
        <v>64139194.852094106</v>
      </c>
    </row>
    <row r="34" spans="1:7">
      <c r="A34" s="429">
        <v>26</v>
      </c>
      <c r="B34" s="430" t="s">
        <v>413</v>
      </c>
      <c r="C34" s="770"/>
      <c r="D34" s="309">
        <v>0</v>
      </c>
      <c r="E34" s="309">
        <v>0</v>
      </c>
      <c r="F34" s="309">
        <v>0</v>
      </c>
      <c r="G34" s="765">
        <v>0</v>
      </c>
    </row>
    <row r="35" spans="1:7">
      <c r="A35" s="429">
        <v>27</v>
      </c>
      <c r="B35" s="430" t="s">
        <v>414</v>
      </c>
      <c r="C35" s="309">
        <v>25649574.260000009</v>
      </c>
      <c r="D35" s="309">
        <v>25115776.776967891</v>
      </c>
      <c r="E35" s="309">
        <v>7416886.0326133212</v>
      </c>
      <c r="F35" s="309">
        <v>16631900.622153495</v>
      </c>
      <c r="G35" s="765">
        <v>64139194.852094106</v>
      </c>
    </row>
    <row r="36" spans="1:7">
      <c r="A36" s="429">
        <v>28</v>
      </c>
      <c r="B36" s="178" t="s">
        <v>415</v>
      </c>
      <c r="C36" s="309">
        <v>0</v>
      </c>
      <c r="D36" s="309">
        <v>2167920.2335000001</v>
      </c>
      <c r="E36" s="309">
        <v>103297.24</v>
      </c>
      <c r="F36" s="309">
        <v>485704.65509999997</v>
      </c>
      <c r="G36" s="765">
        <v>137846.10642999981</v>
      </c>
    </row>
    <row r="37" spans="1:7">
      <c r="A37" s="431">
        <v>29</v>
      </c>
      <c r="B37" s="432" t="s">
        <v>416</v>
      </c>
      <c r="C37" s="766"/>
      <c r="D37" s="766"/>
      <c r="E37" s="766"/>
      <c r="F37" s="766"/>
      <c r="G37" s="767">
        <v>435511625.15419436</v>
      </c>
    </row>
    <row r="38" spans="1:7">
      <c r="A38" s="426"/>
      <c r="B38" s="435"/>
      <c r="C38" s="280"/>
      <c r="D38" s="280"/>
      <c r="E38" s="280"/>
      <c r="F38" s="280"/>
      <c r="G38" s="436"/>
    </row>
    <row r="39" spans="1:7" ht="15" thickBot="1">
      <c r="A39" s="437">
        <v>30</v>
      </c>
      <c r="B39" s="180" t="s">
        <v>384</v>
      </c>
      <c r="C39" s="438"/>
      <c r="D39" s="439"/>
      <c r="E39" s="439"/>
      <c r="F39" s="440"/>
      <c r="G39" s="441">
        <f>IFERROR(G21/G37,0)</f>
        <v>1.2187381285423375</v>
      </c>
    </row>
    <row r="42" spans="1:7" ht="41.4">
      <c r="B42" s="254" t="s">
        <v>417</v>
      </c>
    </row>
  </sheetData>
  <mergeCells count="2">
    <mergeCell ref="C5:F5"/>
    <mergeCell ref="G5:G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6"/>
  <sheetViews>
    <sheetView showGridLines="0" zoomScale="70" zoomScaleNormal="70" workbookViewId="0">
      <pane xSplit="2" ySplit="7" topLeftCell="C8" activePane="bottomRight" state="frozen"/>
      <selection activeCell="C24" sqref="C24"/>
      <selection pane="topRight" activeCell="C24" sqref="C24"/>
      <selection pane="bottomLeft" activeCell="C24" sqref="C24"/>
      <selection pane="bottomRight" activeCell="E30" sqref="E30"/>
    </sheetView>
  </sheetViews>
  <sheetFormatPr defaultColWidth="9.21875" defaultRowHeight="13.8"/>
  <cols>
    <col min="1" max="1" width="11.77734375" style="9" bestFit="1" customWidth="1"/>
    <col min="2" max="2" width="105.21875" style="9" bestFit="1" customWidth="1"/>
    <col min="3" max="3" width="16.21875" style="9" customWidth="1"/>
    <col min="4" max="6" width="15" style="9" customWidth="1"/>
    <col min="7" max="7" width="18.77734375" style="9" customWidth="1"/>
    <col min="8" max="8" width="15" style="9" customWidth="1"/>
    <col min="9" max="9" width="14.5546875" style="691" customWidth="1"/>
    <col min="10" max="16384" width="9.21875" style="9"/>
  </cols>
  <sheetData>
    <row r="1" spans="1:8">
      <c r="A1" s="335" t="s">
        <v>869</v>
      </c>
      <c r="B1" s="337" t="str">
        <f>Info!C2</f>
        <v>კრისტალი</v>
      </c>
    </row>
    <row r="2" spans="1:8">
      <c r="A2" s="335" t="s">
        <v>88</v>
      </c>
      <c r="B2" s="336">
        <f>'1. key ratios'!B2</f>
        <v>46203</v>
      </c>
    </row>
    <row r="3" spans="1:8">
      <c r="A3" s="531" t="s">
        <v>424</v>
      </c>
      <c r="G3" s="9" t="s">
        <v>1003</v>
      </c>
    </row>
    <row r="5" spans="1:8">
      <c r="A5" s="837" t="s">
        <v>425</v>
      </c>
      <c r="B5" s="838"/>
      <c r="C5" s="843" t="s">
        <v>426</v>
      </c>
      <c r="D5" s="844"/>
      <c r="E5" s="844"/>
      <c r="F5" s="844"/>
      <c r="G5" s="844"/>
      <c r="H5" s="845"/>
    </row>
    <row r="6" spans="1:8">
      <c r="A6" s="839"/>
      <c r="B6" s="840"/>
      <c r="C6" s="846"/>
      <c r="D6" s="847"/>
      <c r="E6" s="847"/>
      <c r="F6" s="847"/>
      <c r="G6" s="847"/>
      <c r="H6" s="848"/>
    </row>
    <row r="7" spans="1:8" ht="27.6">
      <c r="A7" s="841"/>
      <c r="B7" s="842"/>
      <c r="C7" s="463" t="s">
        <v>427</v>
      </c>
      <c r="D7" s="463" t="s">
        <v>428</v>
      </c>
      <c r="E7" s="463" t="s">
        <v>429</v>
      </c>
      <c r="F7" s="463" t="s">
        <v>430</v>
      </c>
      <c r="G7" s="463" t="s">
        <v>606</v>
      </c>
      <c r="H7" s="463" t="s">
        <v>59</v>
      </c>
    </row>
    <row r="8" spans="1:8">
      <c r="A8" s="464">
        <v>1</v>
      </c>
      <c r="B8" s="465" t="s">
        <v>107</v>
      </c>
      <c r="C8" s="340">
        <v>0</v>
      </c>
      <c r="D8" s="340">
        <v>25331394.417699996</v>
      </c>
      <c r="E8" s="340">
        <v>0</v>
      </c>
      <c r="F8" s="340">
        <v>0</v>
      </c>
      <c r="G8" s="340">
        <v>0</v>
      </c>
      <c r="H8" s="671">
        <f t="shared" ref="H8:H20" si="0">SUM(C8:G8)</f>
        <v>25331394.417699996</v>
      </c>
    </row>
    <row r="9" spans="1:8">
      <c r="A9" s="464">
        <v>2</v>
      </c>
      <c r="B9" s="465" t="s">
        <v>108</v>
      </c>
      <c r="C9" s="340">
        <v>0</v>
      </c>
      <c r="D9" s="340">
        <v>0</v>
      </c>
      <c r="E9" s="340">
        <v>0</v>
      </c>
      <c r="F9" s="340">
        <v>0</v>
      </c>
      <c r="G9" s="340">
        <v>0</v>
      </c>
      <c r="H9" s="671">
        <f t="shared" si="0"/>
        <v>0</v>
      </c>
    </row>
    <row r="10" spans="1:8">
      <c r="A10" s="464">
        <v>3</v>
      </c>
      <c r="B10" s="465" t="s">
        <v>109</v>
      </c>
      <c r="C10" s="340">
        <v>0</v>
      </c>
      <c r="D10" s="340">
        <v>0</v>
      </c>
      <c r="E10" s="340">
        <v>0</v>
      </c>
      <c r="F10" s="340">
        <v>0</v>
      </c>
      <c r="G10" s="340">
        <v>0</v>
      </c>
      <c r="H10" s="671">
        <f t="shared" si="0"/>
        <v>0</v>
      </c>
    </row>
    <row r="11" spans="1:8">
      <c r="A11" s="464">
        <v>4</v>
      </c>
      <c r="B11" s="465" t="s">
        <v>110</v>
      </c>
      <c r="C11" s="340">
        <v>0</v>
      </c>
      <c r="D11" s="340">
        <v>0</v>
      </c>
      <c r="E11" s="340">
        <v>0</v>
      </c>
      <c r="F11" s="340">
        <v>0</v>
      </c>
      <c r="G11" s="340">
        <v>0</v>
      </c>
      <c r="H11" s="671">
        <f t="shared" si="0"/>
        <v>0</v>
      </c>
    </row>
    <row r="12" spans="1:8">
      <c r="A12" s="464">
        <v>5</v>
      </c>
      <c r="B12" s="465" t="s">
        <v>853</v>
      </c>
      <c r="C12" s="340">
        <v>0</v>
      </c>
      <c r="D12" s="340">
        <v>0</v>
      </c>
      <c r="E12" s="340">
        <v>0</v>
      </c>
      <c r="F12" s="340">
        <v>0</v>
      </c>
      <c r="G12" s="340">
        <v>0</v>
      </c>
      <c r="H12" s="671">
        <f t="shared" si="0"/>
        <v>0</v>
      </c>
    </row>
    <row r="13" spans="1:8">
      <c r="A13" s="464">
        <v>6</v>
      </c>
      <c r="B13" s="465" t="s">
        <v>913</v>
      </c>
      <c r="C13" s="340">
        <v>0</v>
      </c>
      <c r="D13" s="340">
        <v>5196194.2718999991</v>
      </c>
      <c r="E13" s="340">
        <v>188384</v>
      </c>
      <c r="F13" s="340">
        <v>0</v>
      </c>
      <c r="G13" s="340">
        <v>0</v>
      </c>
      <c r="H13" s="671">
        <f t="shared" si="0"/>
        <v>5384578.2718999991</v>
      </c>
    </row>
    <row r="14" spans="1:8">
      <c r="A14" s="464">
        <v>7</v>
      </c>
      <c r="B14" s="465" t="s">
        <v>64</v>
      </c>
      <c r="C14" s="340">
        <v>0</v>
      </c>
      <c r="D14" s="686">
        <v>0</v>
      </c>
      <c r="E14" s="686">
        <v>0</v>
      </c>
      <c r="F14" s="686">
        <v>0</v>
      </c>
      <c r="G14" s="340">
        <v>0</v>
      </c>
      <c r="H14" s="671">
        <f t="shared" si="0"/>
        <v>0</v>
      </c>
    </row>
    <row r="15" spans="1:8">
      <c r="A15" s="464">
        <v>8</v>
      </c>
      <c r="B15" s="466" t="s">
        <v>65</v>
      </c>
      <c r="C15" s="340">
        <v>0</v>
      </c>
      <c r="D15" s="686">
        <v>304661707.18091923</v>
      </c>
      <c r="E15" s="686">
        <v>280943843.94775307</v>
      </c>
      <c r="F15" s="686">
        <v>5618807.9627247686</v>
      </c>
      <c r="G15" s="340">
        <v>0</v>
      </c>
      <c r="H15" s="671">
        <f t="shared" si="0"/>
        <v>591224359.09139717</v>
      </c>
    </row>
    <row r="16" spans="1:8">
      <c r="A16" s="464">
        <v>9</v>
      </c>
      <c r="B16" s="465" t="s">
        <v>854</v>
      </c>
      <c r="C16" s="340">
        <v>0</v>
      </c>
      <c r="D16" s="686">
        <v>0</v>
      </c>
      <c r="E16" s="686">
        <v>0</v>
      </c>
      <c r="F16" s="686">
        <v>0</v>
      </c>
      <c r="G16" s="340">
        <v>0</v>
      </c>
      <c r="H16" s="671">
        <f t="shared" si="0"/>
        <v>0</v>
      </c>
    </row>
    <row r="17" spans="1:8">
      <c r="A17" s="464">
        <v>10</v>
      </c>
      <c r="B17" s="467" t="s">
        <v>445</v>
      </c>
      <c r="C17" s="340">
        <v>0</v>
      </c>
      <c r="D17" s="686">
        <v>7024510.9885484483</v>
      </c>
      <c r="E17" s="686">
        <v>6418673.8046065001</v>
      </c>
      <c r="F17" s="686">
        <v>133339.84225989628</v>
      </c>
      <c r="G17" s="340">
        <v>0</v>
      </c>
      <c r="H17" s="671">
        <f t="shared" si="0"/>
        <v>13576524.635414844</v>
      </c>
    </row>
    <row r="18" spans="1:8">
      <c r="A18" s="464">
        <v>11</v>
      </c>
      <c r="B18" s="465" t="s">
        <v>61</v>
      </c>
      <c r="C18" s="340">
        <v>0</v>
      </c>
      <c r="D18" s="340">
        <v>0</v>
      </c>
      <c r="E18" s="340">
        <v>0</v>
      </c>
      <c r="F18" s="340">
        <v>0</v>
      </c>
      <c r="G18" s="340">
        <v>0</v>
      </c>
      <c r="H18" s="671">
        <f t="shared" si="0"/>
        <v>0</v>
      </c>
    </row>
    <row r="19" spans="1:8">
      <c r="A19" s="464">
        <v>12</v>
      </c>
      <c r="B19" s="465" t="s">
        <v>62</v>
      </c>
      <c r="C19" s="340">
        <v>0</v>
      </c>
      <c r="D19" s="340">
        <v>0</v>
      </c>
      <c r="E19" s="340">
        <v>0</v>
      </c>
      <c r="F19" s="340">
        <v>0</v>
      </c>
      <c r="G19" s="340">
        <v>0</v>
      </c>
      <c r="H19" s="671">
        <f t="shared" si="0"/>
        <v>0</v>
      </c>
    </row>
    <row r="20" spans="1:8">
      <c r="A20" s="468">
        <v>13</v>
      </c>
      <c r="B20" s="466" t="s">
        <v>63</v>
      </c>
      <c r="C20" s="340">
        <v>0</v>
      </c>
      <c r="D20" s="340">
        <v>0</v>
      </c>
      <c r="E20" s="340">
        <v>0</v>
      </c>
      <c r="F20" s="340">
        <v>0</v>
      </c>
      <c r="G20" s="340">
        <v>0</v>
      </c>
      <c r="H20" s="671">
        <f t="shared" si="0"/>
        <v>0</v>
      </c>
    </row>
    <row r="21" spans="1:8">
      <c r="A21" s="464">
        <v>14</v>
      </c>
      <c r="B21" s="465" t="s">
        <v>431</v>
      </c>
      <c r="C21" s="340">
        <v>22982572.717100002</v>
      </c>
      <c r="D21" s="340">
        <v>0</v>
      </c>
      <c r="E21" s="340">
        <v>0</v>
      </c>
      <c r="F21" s="340">
        <v>0</v>
      </c>
      <c r="G21" s="340">
        <v>37245698.6875</v>
      </c>
      <c r="H21" s="671">
        <f>SUM(C21:G21)</f>
        <v>60228271.404600002</v>
      </c>
    </row>
    <row r="22" spans="1:8">
      <c r="A22" s="469">
        <v>15</v>
      </c>
      <c r="B22" s="672" t="s">
        <v>59</v>
      </c>
      <c r="C22" s="671">
        <f>SUM(C18:C21)+SUM(C8:C16)</f>
        <v>22982572.717100002</v>
      </c>
      <c r="D22" s="671">
        <f t="shared" ref="D22:H22" si="1">SUM(D18:D21)+SUM(D8:D16)</f>
        <v>335189295.87051922</v>
      </c>
      <c r="E22" s="671">
        <f t="shared" si="1"/>
        <v>281132227.94775307</v>
      </c>
      <c r="F22" s="671">
        <f t="shared" si="1"/>
        <v>5618807.9627247686</v>
      </c>
      <c r="G22" s="671">
        <f t="shared" si="1"/>
        <v>37245698.6875</v>
      </c>
      <c r="H22" s="671">
        <f t="shared" si="1"/>
        <v>682168603.18559718</v>
      </c>
    </row>
    <row r="23" spans="1:8">
      <c r="D23" s="670"/>
      <c r="E23" s="670"/>
      <c r="F23" s="670"/>
      <c r="G23" s="743"/>
      <c r="H23" s="370"/>
    </row>
    <row r="24" spans="1:8">
      <c r="D24" s="670"/>
      <c r="E24" s="670"/>
      <c r="F24" s="670"/>
    </row>
    <row r="25" spans="1:8">
      <c r="H25" s="670"/>
    </row>
    <row r="26" spans="1:8" ht="41.4">
      <c r="B26" s="673" t="s">
        <v>605</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31"/>
  <sheetViews>
    <sheetView showGridLines="0" zoomScale="80" zoomScaleNormal="80" workbookViewId="0">
      <pane xSplit="2" ySplit="6" topLeftCell="C7" activePane="bottomRight" state="frozen"/>
      <selection activeCell="C24" sqref="C24"/>
      <selection pane="topRight" activeCell="C24" sqref="C24"/>
      <selection pane="bottomLeft" activeCell="C24" sqref="C24"/>
      <selection pane="bottomRight" activeCell="C22" sqref="C22:G23"/>
    </sheetView>
  </sheetViews>
  <sheetFormatPr defaultColWidth="9.21875" defaultRowHeight="12"/>
  <cols>
    <col min="1" max="1" width="11.77734375" style="513" bestFit="1" customWidth="1"/>
    <col min="2" max="2" width="86.5546875" style="509" customWidth="1"/>
    <col min="3" max="4" width="31.5546875" style="509" customWidth="1"/>
    <col min="5" max="5" width="16.44140625" style="509" bestFit="1" customWidth="1"/>
    <col min="6" max="6" width="14.21875" style="509" bestFit="1" customWidth="1"/>
    <col min="7" max="7" width="20" style="509" bestFit="1" customWidth="1"/>
    <col min="8" max="8" width="25.21875" style="509" bestFit="1" customWidth="1"/>
    <col min="9" max="9" width="12.6640625" style="509" bestFit="1" customWidth="1"/>
    <col min="10" max="16384" width="9.21875" style="509"/>
  </cols>
  <sheetData>
    <row r="1" spans="1:8" ht="13.8">
      <c r="A1" s="335" t="s">
        <v>869</v>
      </c>
      <c r="B1" s="337" t="str">
        <f>Info!C2</f>
        <v>კრისტალი</v>
      </c>
      <c r="C1" s="496"/>
      <c r="D1" s="496"/>
      <c r="E1" s="496"/>
      <c r="F1" s="496"/>
      <c r="G1" s="496"/>
      <c r="H1" s="496"/>
    </row>
    <row r="2" spans="1:8" ht="13.8">
      <c r="A2" s="335" t="s">
        <v>88</v>
      </c>
      <c r="B2" s="336">
        <f>'1. key ratios'!B2</f>
        <v>46203</v>
      </c>
      <c r="C2" s="496"/>
      <c r="D2" s="496"/>
      <c r="E2" s="496"/>
      <c r="F2" s="496"/>
      <c r="G2" s="496"/>
      <c r="H2" s="496"/>
    </row>
    <row r="3" spans="1:8">
      <c r="A3" s="497" t="s">
        <v>432</v>
      </c>
      <c r="B3" s="496"/>
      <c r="C3" s="496"/>
      <c r="D3" s="496"/>
      <c r="E3" s="496"/>
      <c r="F3" s="496"/>
      <c r="G3" s="496"/>
      <c r="H3" s="496"/>
    </row>
    <row r="4" spans="1:8">
      <c r="A4" s="127"/>
      <c r="B4" s="496"/>
      <c r="C4" s="69" t="s">
        <v>433</v>
      </c>
      <c r="D4" s="69" t="s">
        <v>434</v>
      </c>
      <c r="E4" s="69" t="s">
        <v>435</v>
      </c>
      <c r="F4" s="69" t="s">
        <v>436</v>
      </c>
      <c r="G4" s="69" t="s">
        <v>437</v>
      </c>
      <c r="H4" s="69" t="s">
        <v>438</v>
      </c>
    </row>
    <row r="5" spans="1:8" ht="34.049999999999997" customHeight="1">
      <c r="A5" s="851" t="s">
        <v>778</v>
      </c>
      <c r="B5" s="852"/>
      <c r="C5" s="855" t="s">
        <v>526</v>
      </c>
      <c r="D5" s="855"/>
      <c r="E5" s="855" t="s">
        <v>777</v>
      </c>
      <c r="F5" s="849" t="s">
        <v>776</v>
      </c>
      <c r="G5" s="849" t="s">
        <v>442</v>
      </c>
      <c r="H5" s="67" t="s">
        <v>775</v>
      </c>
    </row>
    <row r="6" spans="1:8" ht="24">
      <c r="A6" s="853"/>
      <c r="B6" s="854"/>
      <c r="C6" s="68" t="s">
        <v>443</v>
      </c>
      <c r="D6" s="68" t="s">
        <v>444</v>
      </c>
      <c r="E6" s="855"/>
      <c r="F6" s="850"/>
      <c r="G6" s="850"/>
      <c r="H6" s="67" t="s">
        <v>774</v>
      </c>
    </row>
    <row r="7" spans="1:8">
      <c r="A7" s="313">
        <v>1</v>
      </c>
      <c r="B7" s="310" t="s">
        <v>107</v>
      </c>
      <c r="C7" s="505">
        <v>0</v>
      </c>
      <c r="D7" s="505">
        <v>25331394.417699996</v>
      </c>
      <c r="E7" s="505">
        <v>0</v>
      </c>
      <c r="F7" s="505">
        <v>0</v>
      </c>
      <c r="G7" s="505">
        <v>0</v>
      </c>
      <c r="H7" s="510">
        <f t="shared" ref="H7:H20" si="0">C7+D7-E7-F7</f>
        <v>25331394.417699996</v>
      </c>
    </row>
    <row r="8" spans="1:8" ht="24">
      <c r="A8" s="313">
        <v>2</v>
      </c>
      <c r="B8" s="310" t="s">
        <v>108</v>
      </c>
      <c r="C8" s="505">
        <v>0</v>
      </c>
      <c r="D8" s="505">
        <v>0</v>
      </c>
      <c r="E8" s="505">
        <v>0</v>
      </c>
      <c r="F8" s="505">
        <v>0</v>
      </c>
      <c r="G8" s="505">
        <v>0</v>
      </c>
      <c r="H8" s="510">
        <f t="shared" si="0"/>
        <v>0</v>
      </c>
    </row>
    <row r="9" spans="1:8">
      <c r="A9" s="313">
        <v>3</v>
      </c>
      <c r="B9" s="310" t="s">
        <v>109</v>
      </c>
      <c r="C9" s="505">
        <v>0</v>
      </c>
      <c r="D9" s="505">
        <v>0</v>
      </c>
      <c r="E9" s="505">
        <v>0</v>
      </c>
      <c r="F9" s="505">
        <v>0</v>
      </c>
      <c r="G9" s="505">
        <v>0</v>
      </c>
      <c r="H9" s="510">
        <f t="shared" si="0"/>
        <v>0</v>
      </c>
    </row>
    <row r="10" spans="1:8">
      <c r="A10" s="313">
        <v>4</v>
      </c>
      <c r="B10" s="310" t="s">
        <v>110</v>
      </c>
      <c r="C10" s="505">
        <v>0</v>
      </c>
      <c r="D10" s="505">
        <v>0</v>
      </c>
      <c r="E10" s="505">
        <v>0</v>
      </c>
      <c r="F10" s="505">
        <v>0</v>
      </c>
      <c r="G10" s="505">
        <v>0</v>
      </c>
      <c r="H10" s="510">
        <f t="shared" si="0"/>
        <v>0</v>
      </c>
    </row>
    <row r="11" spans="1:8">
      <c r="A11" s="313">
        <v>5</v>
      </c>
      <c r="B11" s="310" t="s">
        <v>853</v>
      </c>
      <c r="C11" s="505">
        <v>0</v>
      </c>
      <c r="D11" s="505">
        <v>0</v>
      </c>
      <c r="E11" s="505">
        <v>0</v>
      </c>
      <c r="F11" s="505">
        <v>0</v>
      </c>
      <c r="G11" s="505">
        <v>0</v>
      </c>
      <c r="H11" s="510">
        <f t="shared" si="0"/>
        <v>0</v>
      </c>
    </row>
    <row r="12" spans="1:8">
      <c r="A12" s="313">
        <v>6</v>
      </c>
      <c r="B12" s="310" t="s">
        <v>913</v>
      </c>
      <c r="C12" s="505">
        <v>0</v>
      </c>
      <c r="D12" s="505">
        <v>5384578.2718999991</v>
      </c>
      <c r="E12" s="505">
        <v>0</v>
      </c>
      <c r="F12" s="505">
        <v>0</v>
      </c>
      <c r="G12" s="505">
        <v>0</v>
      </c>
      <c r="H12" s="510">
        <f t="shared" si="0"/>
        <v>5384578.2718999991</v>
      </c>
    </row>
    <row r="13" spans="1:8">
      <c r="A13" s="313">
        <v>7</v>
      </c>
      <c r="B13" s="310" t="s">
        <v>64</v>
      </c>
      <c r="C13" s="505">
        <v>0</v>
      </c>
      <c r="D13" s="505">
        <v>0</v>
      </c>
      <c r="E13" s="505">
        <v>0</v>
      </c>
      <c r="F13" s="505">
        <v>0</v>
      </c>
      <c r="G13" s="505">
        <v>0</v>
      </c>
      <c r="H13" s="510">
        <f t="shared" si="0"/>
        <v>0</v>
      </c>
    </row>
    <row r="14" spans="1:8">
      <c r="A14" s="313">
        <v>8</v>
      </c>
      <c r="B14" s="311" t="s">
        <v>65</v>
      </c>
      <c r="C14" s="505">
        <v>22768373.219790451</v>
      </c>
      <c r="D14" s="687">
        <v>590290683.95162404</v>
      </c>
      <c r="E14" s="505">
        <v>21834698.228229798</v>
      </c>
      <c r="F14" s="505">
        <v>0</v>
      </c>
      <c r="G14" s="687">
        <v>6692126.7299999986</v>
      </c>
      <c r="H14" s="510">
        <f t="shared" si="0"/>
        <v>591224358.94318473</v>
      </c>
    </row>
    <row r="15" spans="1:8">
      <c r="A15" s="313">
        <v>9</v>
      </c>
      <c r="B15" s="310" t="s">
        <v>854</v>
      </c>
      <c r="C15" s="505">
        <v>0</v>
      </c>
      <c r="D15" s="505">
        <v>0</v>
      </c>
      <c r="E15" s="505">
        <v>0</v>
      </c>
      <c r="F15" s="505">
        <v>0</v>
      </c>
      <c r="G15" s="687">
        <v>0</v>
      </c>
      <c r="H15" s="510">
        <f t="shared" si="0"/>
        <v>0</v>
      </c>
    </row>
    <row r="16" spans="1:8">
      <c r="A16" s="313">
        <v>10</v>
      </c>
      <c r="B16" s="312" t="s">
        <v>445</v>
      </c>
      <c r="C16" s="505">
        <v>15039757.700293552</v>
      </c>
      <c r="D16" s="505">
        <v>10927378.385121357</v>
      </c>
      <c r="E16" s="505">
        <v>12390611.449999964</v>
      </c>
      <c r="F16" s="505">
        <v>0</v>
      </c>
      <c r="G16" s="687">
        <v>0</v>
      </c>
      <c r="H16" s="510">
        <f t="shared" si="0"/>
        <v>13576524.635414945</v>
      </c>
    </row>
    <row r="17" spans="1:11">
      <c r="A17" s="313">
        <v>11</v>
      </c>
      <c r="B17" s="310" t="s">
        <v>61</v>
      </c>
      <c r="C17" s="505">
        <v>0</v>
      </c>
      <c r="D17" s="505">
        <v>0</v>
      </c>
      <c r="E17" s="505">
        <v>0</v>
      </c>
      <c r="F17" s="505">
        <v>0</v>
      </c>
      <c r="G17" s="687">
        <v>0</v>
      </c>
      <c r="H17" s="510">
        <f t="shared" si="0"/>
        <v>0</v>
      </c>
    </row>
    <row r="18" spans="1:11">
      <c r="A18" s="313">
        <v>12</v>
      </c>
      <c r="B18" s="310" t="s">
        <v>62</v>
      </c>
      <c r="C18" s="505">
        <v>0</v>
      </c>
      <c r="D18" s="505">
        <v>0</v>
      </c>
      <c r="E18" s="505">
        <v>0</v>
      </c>
      <c r="F18" s="505">
        <v>0</v>
      </c>
      <c r="G18" s="687">
        <v>0</v>
      </c>
      <c r="H18" s="510">
        <f t="shared" si="0"/>
        <v>0</v>
      </c>
    </row>
    <row r="19" spans="1:11">
      <c r="A19" s="314">
        <v>13</v>
      </c>
      <c r="B19" s="311" t="s">
        <v>63</v>
      </c>
      <c r="C19" s="505">
        <v>0</v>
      </c>
      <c r="D19" s="505">
        <v>0</v>
      </c>
      <c r="E19" s="505">
        <v>0</v>
      </c>
      <c r="F19" s="505">
        <v>0</v>
      </c>
      <c r="G19" s="687">
        <v>0</v>
      </c>
      <c r="H19" s="510">
        <f t="shared" si="0"/>
        <v>0</v>
      </c>
    </row>
    <row r="20" spans="1:11">
      <c r="A20" s="313">
        <v>14</v>
      </c>
      <c r="B20" s="310" t="s">
        <v>431</v>
      </c>
      <c r="C20" s="505">
        <v>0</v>
      </c>
      <c r="D20" s="505">
        <v>60464375.014600009</v>
      </c>
      <c r="E20" s="505">
        <v>236103.61</v>
      </c>
      <c r="F20" s="505">
        <v>0</v>
      </c>
      <c r="G20" s="687">
        <v>0</v>
      </c>
      <c r="H20" s="510">
        <f t="shared" si="0"/>
        <v>60228271.404600009</v>
      </c>
    </row>
    <row r="21" spans="1:11" s="511" customFormat="1">
      <c r="A21" s="315">
        <v>15</v>
      </c>
      <c r="B21" s="500" t="s">
        <v>59</v>
      </c>
      <c r="C21" s="501">
        <f t="shared" ref="C21:H21" si="1">SUM(C7:C15)+SUM(C17:C20)</f>
        <v>22768373.219790451</v>
      </c>
      <c r="D21" s="501">
        <f t="shared" si="1"/>
        <v>681471031.65582407</v>
      </c>
      <c r="E21" s="501">
        <f t="shared" si="1"/>
        <v>22070801.838229798</v>
      </c>
      <c r="F21" s="501">
        <f t="shared" si="1"/>
        <v>0</v>
      </c>
      <c r="G21" s="755">
        <f t="shared" si="1"/>
        <v>6692126.7299999986</v>
      </c>
      <c r="H21" s="692">
        <f t="shared" si="1"/>
        <v>682168603.03738475</v>
      </c>
      <c r="I21" s="509"/>
      <c r="J21" s="509"/>
      <c r="K21" s="509"/>
    </row>
    <row r="22" spans="1:11">
      <c r="A22" s="512">
        <v>16</v>
      </c>
      <c r="B22" s="503" t="s">
        <v>446</v>
      </c>
      <c r="C22" s="505">
        <v>20274816.028155968</v>
      </c>
      <c r="D22" s="687">
        <v>572999157.05325854</v>
      </c>
      <c r="E22" s="505">
        <v>21172765.859999832</v>
      </c>
      <c r="F22" s="505">
        <v>0</v>
      </c>
      <c r="G22" s="687">
        <v>6692126.7299999986</v>
      </c>
      <c r="H22" s="510">
        <f>C22+D22-E22-F22</f>
        <v>572101207.22141469</v>
      </c>
    </row>
    <row r="23" spans="1:11">
      <c r="A23" s="512">
        <v>17</v>
      </c>
      <c r="B23" s="503" t="s">
        <v>447</v>
      </c>
      <c r="C23" s="505">
        <v>0</v>
      </c>
      <c r="D23" s="505">
        <v>0</v>
      </c>
      <c r="E23" s="505">
        <v>0</v>
      </c>
      <c r="F23" s="505">
        <v>0</v>
      </c>
      <c r="G23" s="505">
        <v>0</v>
      </c>
      <c r="H23" s="510">
        <f>C23+D23-E23-F23</f>
        <v>0</v>
      </c>
    </row>
    <row r="24" spans="1:11">
      <c r="C24" s="688"/>
      <c r="D24" s="514"/>
      <c r="E24" s="514"/>
    </row>
    <row r="25" spans="1:11">
      <c r="D25" s="689"/>
      <c r="E25" s="689"/>
      <c r="F25" s="690"/>
      <c r="G25" s="689"/>
    </row>
    <row r="26" spans="1:11" ht="42.45" customHeight="1">
      <c r="B26" s="515" t="s">
        <v>605</v>
      </c>
      <c r="C26" s="688"/>
      <c r="D26" s="689"/>
      <c r="F26" s="690"/>
      <c r="H26" s="689"/>
    </row>
    <row r="27" spans="1:11">
      <c r="C27" s="701"/>
      <c r="D27" s="701"/>
      <c r="E27" s="701"/>
    </row>
    <row r="29" spans="1:11">
      <c r="C29" s="701"/>
      <c r="D29" s="701"/>
    </row>
    <row r="31" spans="1:11">
      <c r="C31" s="730"/>
      <c r="D31" s="730"/>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6"/>
  <sheetViews>
    <sheetView showGridLines="0" zoomScale="80" zoomScaleNormal="80" workbookViewId="0">
      <pane xSplit="2" ySplit="6" topLeftCell="C7" activePane="bottomRight" state="frozen"/>
      <selection activeCell="C24" sqref="C24"/>
      <selection pane="topRight" activeCell="C24" sqref="C24"/>
      <selection pane="bottomLeft" activeCell="C24" sqref="C24"/>
      <selection pane="bottomRight" activeCell="A37" sqref="A37"/>
    </sheetView>
  </sheetViews>
  <sheetFormatPr defaultColWidth="9.21875" defaultRowHeight="12"/>
  <cols>
    <col min="1" max="1" width="12.77734375" style="509" bestFit="1" customWidth="1"/>
    <col min="2" max="2" width="59.88671875" style="509" bestFit="1" customWidth="1"/>
    <col min="3" max="4" width="35" style="509" customWidth="1"/>
    <col min="5" max="7" width="22" style="509" customWidth="1"/>
    <col min="8" max="8" width="42.21875" style="509" bestFit="1" customWidth="1"/>
    <col min="9" max="9" width="14.21875" style="509" customWidth="1"/>
    <col min="10" max="10" width="12.6640625" style="509" customWidth="1"/>
    <col min="11" max="11" width="11.6640625" style="509" bestFit="1" customWidth="1"/>
    <col min="12" max="16384" width="9.21875" style="509"/>
  </cols>
  <sheetData>
    <row r="1" spans="1:8" ht="13.8">
      <c r="A1" s="335" t="s">
        <v>869</v>
      </c>
      <c r="B1" s="337" t="str">
        <f>Info!C2</f>
        <v>კრისტალი</v>
      </c>
      <c r="C1" s="496"/>
      <c r="D1" s="496"/>
      <c r="E1" s="496"/>
      <c r="F1" s="496"/>
      <c r="G1" s="496"/>
      <c r="H1" s="496"/>
    </row>
    <row r="2" spans="1:8" ht="13.8">
      <c r="A2" s="335" t="s">
        <v>88</v>
      </c>
      <c r="B2" s="336">
        <f>'1. key ratios'!B2</f>
        <v>46203</v>
      </c>
      <c r="C2" s="496"/>
      <c r="D2" s="496"/>
      <c r="E2" s="496"/>
      <c r="F2" s="496"/>
      <c r="G2" s="496"/>
      <c r="H2" s="496"/>
    </row>
    <row r="3" spans="1:8">
      <c r="A3" s="497" t="s">
        <v>448</v>
      </c>
      <c r="B3" s="496"/>
      <c r="C3" s="496"/>
      <c r="D3" s="496"/>
      <c r="E3" s="496"/>
      <c r="F3" s="496"/>
      <c r="G3" s="496"/>
      <c r="H3" s="496"/>
    </row>
    <row r="4" spans="1:8">
      <c r="A4" s="496"/>
      <c r="B4" s="496"/>
      <c r="C4" s="69" t="s">
        <v>433</v>
      </c>
      <c r="D4" s="69" t="s">
        <v>434</v>
      </c>
      <c r="E4" s="69" t="s">
        <v>435</v>
      </c>
      <c r="F4" s="69" t="s">
        <v>436</v>
      </c>
      <c r="G4" s="69" t="s">
        <v>437</v>
      </c>
      <c r="H4" s="69" t="s">
        <v>438</v>
      </c>
    </row>
    <row r="5" spans="1:8">
      <c r="A5" s="851" t="s">
        <v>780</v>
      </c>
      <c r="B5" s="852"/>
      <c r="C5" s="856" t="s">
        <v>526</v>
      </c>
      <c r="D5" s="857"/>
      <c r="E5" s="849" t="s">
        <v>777</v>
      </c>
      <c r="F5" s="849" t="s">
        <v>776</v>
      </c>
      <c r="G5" s="849" t="s">
        <v>442</v>
      </c>
      <c r="H5" s="67" t="s">
        <v>775</v>
      </c>
    </row>
    <row r="6" spans="1:8" ht="43.8" customHeight="1">
      <c r="A6" s="853"/>
      <c r="B6" s="854"/>
      <c r="C6" s="68" t="s">
        <v>443</v>
      </c>
      <c r="D6" s="68" t="s">
        <v>444</v>
      </c>
      <c r="E6" s="850"/>
      <c r="F6" s="850"/>
      <c r="G6" s="850"/>
      <c r="H6" s="67" t="s">
        <v>774</v>
      </c>
    </row>
    <row r="7" spans="1:8">
      <c r="A7" s="502">
        <v>1</v>
      </c>
      <c r="B7" s="71" t="s">
        <v>449</v>
      </c>
      <c r="C7" s="505">
        <v>0</v>
      </c>
      <c r="D7" s="505">
        <v>0</v>
      </c>
      <c r="E7" s="505">
        <v>0</v>
      </c>
      <c r="F7" s="505">
        <v>0</v>
      </c>
      <c r="G7" s="505">
        <v>0</v>
      </c>
      <c r="H7" s="510">
        <f t="shared" ref="H7:H34" si="0">C7+D7-E7-F7</f>
        <v>0</v>
      </c>
    </row>
    <row r="8" spans="1:8">
      <c r="A8" s="502">
        <v>2</v>
      </c>
      <c r="B8" s="71" t="s">
        <v>450</v>
      </c>
      <c r="C8" s="505">
        <v>0</v>
      </c>
      <c r="D8" s="505">
        <v>72896.585909791233</v>
      </c>
      <c r="E8" s="505">
        <v>2336.8200000000002</v>
      </c>
      <c r="F8" s="505">
        <v>0</v>
      </c>
      <c r="G8" s="505">
        <v>0</v>
      </c>
      <c r="H8" s="510">
        <f t="shared" si="0"/>
        <v>70559.765909791226</v>
      </c>
    </row>
    <row r="9" spans="1:8">
      <c r="A9" s="502">
        <v>3</v>
      </c>
      <c r="B9" s="71" t="s">
        <v>779</v>
      </c>
      <c r="C9" s="505">
        <v>0</v>
      </c>
      <c r="D9" s="505">
        <v>27164.791829838603</v>
      </c>
      <c r="E9" s="505">
        <v>164.61</v>
      </c>
      <c r="F9" s="505">
        <v>0</v>
      </c>
      <c r="G9" s="505">
        <v>0</v>
      </c>
      <c r="H9" s="510">
        <f t="shared" si="0"/>
        <v>27000.181829838602</v>
      </c>
    </row>
    <row r="10" spans="1:8">
      <c r="A10" s="502">
        <v>4</v>
      </c>
      <c r="B10" s="71" t="s">
        <v>451</v>
      </c>
      <c r="C10" s="505">
        <v>0</v>
      </c>
      <c r="D10" s="505">
        <v>0</v>
      </c>
      <c r="E10" s="505">
        <v>0</v>
      </c>
      <c r="F10" s="505">
        <v>0</v>
      </c>
      <c r="G10" s="505">
        <v>0</v>
      </c>
      <c r="H10" s="510">
        <f t="shared" si="0"/>
        <v>0</v>
      </c>
    </row>
    <row r="11" spans="1:8">
      <c r="A11" s="502">
        <v>5</v>
      </c>
      <c r="B11" s="71" t="s">
        <v>452</v>
      </c>
      <c r="C11" s="505">
        <v>10940.46443041061</v>
      </c>
      <c r="D11" s="505">
        <v>2085513.3434281512</v>
      </c>
      <c r="E11" s="505">
        <v>32363.529999999995</v>
      </c>
      <c r="F11" s="505">
        <v>0</v>
      </c>
      <c r="G11" s="505">
        <v>0</v>
      </c>
      <c r="H11" s="510">
        <f t="shared" si="0"/>
        <v>2064090.2778585618</v>
      </c>
    </row>
    <row r="12" spans="1:8">
      <c r="A12" s="502">
        <v>6</v>
      </c>
      <c r="B12" s="71" t="s">
        <v>453</v>
      </c>
      <c r="C12" s="505">
        <v>642462.7373506336</v>
      </c>
      <c r="D12" s="505">
        <v>10157532.799131788</v>
      </c>
      <c r="E12" s="505">
        <v>600783.0200000013</v>
      </c>
      <c r="F12" s="505">
        <v>0</v>
      </c>
      <c r="G12" s="505">
        <v>0</v>
      </c>
      <c r="H12" s="510">
        <f t="shared" si="0"/>
        <v>10199212.51648242</v>
      </c>
    </row>
    <row r="13" spans="1:8">
      <c r="A13" s="502">
        <v>7</v>
      </c>
      <c r="B13" s="71" t="s">
        <v>454</v>
      </c>
      <c r="C13" s="505">
        <v>132016.70051065163</v>
      </c>
      <c r="D13" s="505">
        <v>1827240.9099366025</v>
      </c>
      <c r="E13" s="505">
        <v>131533.35</v>
      </c>
      <c r="F13" s="505">
        <v>0</v>
      </c>
      <c r="G13" s="505">
        <v>0</v>
      </c>
      <c r="H13" s="510">
        <f t="shared" si="0"/>
        <v>1827724.2604472539</v>
      </c>
    </row>
    <row r="14" spans="1:8">
      <c r="A14" s="502">
        <v>8</v>
      </c>
      <c r="B14" s="71" t="s">
        <v>455</v>
      </c>
      <c r="C14" s="505">
        <v>815541.71075309673</v>
      </c>
      <c r="D14" s="505">
        <v>18076280.138953332</v>
      </c>
      <c r="E14" s="505">
        <v>894390.24999999988</v>
      </c>
      <c r="F14" s="505">
        <v>0</v>
      </c>
      <c r="G14" s="505">
        <v>0</v>
      </c>
      <c r="H14" s="510">
        <f t="shared" si="0"/>
        <v>17997431.59970643</v>
      </c>
    </row>
    <row r="15" spans="1:8">
      <c r="A15" s="502">
        <v>9</v>
      </c>
      <c r="B15" s="71" t="s">
        <v>456</v>
      </c>
      <c r="C15" s="505">
        <v>187919.86778466235</v>
      </c>
      <c r="D15" s="505">
        <v>4079577.5043993751</v>
      </c>
      <c r="E15" s="505">
        <v>217264.16000000012</v>
      </c>
      <c r="F15" s="505">
        <v>0</v>
      </c>
      <c r="G15" s="505">
        <v>0</v>
      </c>
      <c r="H15" s="510">
        <f t="shared" si="0"/>
        <v>4050233.2121840371</v>
      </c>
    </row>
    <row r="16" spans="1:8" ht="24">
      <c r="A16" s="502">
        <v>10</v>
      </c>
      <c r="B16" s="71" t="s">
        <v>457</v>
      </c>
      <c r="C16" s="505">
        <v>230045.99378274099</v>
      </c>
      <c r="D16" s="505">
        <v>3896421.2051229132</v>
      </c>
      <c r="E16" s="505">
        <v>224879.00999999986</v>
      </c>
      <c r="F16" s="505">
        <v>0</v>
      </c>
      <c r="G16" s="505">
        <v>0</v>
      </c>
      <c r="H16" s="510">
        <f t="shared" si="0"/>
        <v>3901588.1889056545</v>
      </c>
    </row>
    <row r="17" spans="1:8">
      <c r="A17" s="502">
        <v>11</v>
      </c>
      <c r="B17" s="71" t="s">
        <v>458</v>
      </c>
      <c r="C17" s="505">
        <v>452705.13687564939</v>
      </c>
      <c r="D17" s="505">
        <v>13245255.273327667</v>
      </c>
      <c r="E17" s="505">
        <v>559877.11999999941</v>
      </c>
      <c r="F17" s="505">
        <v>0</v>
      </c>
      <c r="G17" s="505">
        <v>0</v>
      </c>
      <c r="H17" s="510">
        <f t="shared" si="0"/>
        <v>13138083.290203318</v>
      </c>
    </row>
    <row r="18" spans="1:8">
      <c r="A18" s="502">
        <v>12</v>
      </c>
      <c r="B18" s="71" t="s">
        <v>459</v>
      </c>
      <c r="C18" s="505">
        <v>260262.21793909298</v>
      </c>
      <c r="D18" s="505">
        <v>8515212.659982305</v>
      </c>
      <c r="E18" s="505">
        <v>346524.1399999999</v>
      </c>
      <c r="F18" s="505">
        <v>0</v>
      </c>
      <c r="G18" s="505">
        <v>656187.97999999986</v>
      </c>
      <c r="H18" s="510">
        <f t="shared" si="0"/>
        <v>8428950.7379213981</v>
      </c>
    </row>
    <row r="19" spans="1:8">
      <c r="A19" s="502">
        <v>13</v>
      </c>
      <c r="B19" s="71" t="s">
        <v>460</v>
      </c>
      <c r="C19" s="505">
        <v>35938.117367465202</v>
      </c>
      <c r="D19" s="505">
        <v>618452.76281064819</v>
      </c>
      <c r="E19" s="505">
        <v>37961.94</v>
      </c>
      <c r="F19" s="505">
        <v>0</v>
      </c>
      <c r="G19" s="505">
        <v>184869.66999999998</v>
      </c>
      <c r="H19" s="510">
        <f t="shared" si="0"/>
        <v>616428.94017811329</v>
      </c>
    </row>
    <row r="20" spans="1:8">
      <c r="A20" s="502">
        <v>14</v>
      </c>
      <c r="B20" s="71" t="s">
        <v>461</v>
      </c>
      <c r="C20" s="505">
        <v>99342.70656561169</v>
      </c>
      <c r="D20" s="505">
        <v>5289397.9155357955</v>
      </c>
      <c r="E20" s="505">
        <v>145912.25000000015</v>
      </c>
      <c r="F20" s="505">
        <v>0</v>
      </c>
      <c r="G20" s="505">
        <v>0</v>
      </c>
      <c r="H20" s="510">
        <f t="shared" si="0"/>
        <v>5242828.3721014075</v>
      </c>
    </row>
    <row r="21" spans="1:8">
      <c r="A21" s="502">
        <v>15</v>
      </c>
      <c r="B21" s="71" t="s">
        <v>462</v>
      </c>
      <c r="C21" s="505">
        <v>131786.42147993177</v>
      </c>
      <c r="D21" s="505">
        <v>2640228.1351538892</v>
      </c>
      <c r="E21" s="505">
        <v>135867.18</v>
      </c>
      <c r="F21" s="505">
        <v>0</v>
      </c>
      <c r="G21" s="505">
        <v>0</v>
      </c>
      <c r="H21" s="510">
        <f t="shared" si="0"/>
        <v>2636147.3766338206</v>
      </c>
    </row>
    <row r="22" spans="1:8">
      <c r="A22" s="502">
        <v>16</v>
      </c>
      <c r="B22" s="71" t="s">
        <v>463</v>
      </c>
      <c r="C22" s="505">
        <v>0</v>
      </c>
      <c r="D22" s="505">
        <v>14130.320741831601</v>
      </c>
      <c r="E22" s="505">
        <v>109.31</v>
      </c>
      <c r="F22" s="505">
        <v>0</v>
      </c>
      <c r="G22" s="505">
        <v>0</v>
      </c>
      <c r="H22" s="510">
        <f t="shared" si="0"/>
        <v>14021.010741831602</v>
      </c>
    </row>
    <row r="23" spans="1:8">
      <c r="A23" s="502">
        <v>17</v>
      </c>
      <c r="B23" s="71" t="s">
        <v>464</v>
      </c>
      <c r="C23" s="505">
        <v>0</v>
      </c>
      <c r="D23" s="505">
        <v>98009.185764417547</v>
      </c>
      <c r="E23" s="505">
        <v>285.54999999999995</v>
      </c>
      <c r="F23" s="505">
        <v>0</v>
      </c>
      <c r="G23" s="505">
        <v>0</v>
      </c>
      <c r="H23" s="510">
        <f t="shared" si="0"/>
        <v>97723.635764417544</v>
      </c>
    </row>
    <row r="24" spans="1:8">
      <c r="A24" s="502">
        <v>18</v>
      </c>
      <c r="B24" s="71" t="s">
        <v>465</v>
      </c>
      <c r="C24" s="505">
        <v>4441.0778288599386</v>
      </c>
      <c r="D24" s="505">
        <v>95367.93746096245</v>
      </c>
      <c r="E24" s="505">
        <v>4672.29</v>
      </c>
      <c r="F24" s="505">
        <v>0</v>
      </c>
      <c r="G24" s="505">
        <v>0</v>
      </c>
      <c r="H24" s="510">
        <f t="shared" si="0"/>
        <v>95136.725289822396</v>
      </c>
    </row>
    <row r="25" spans="1:8">
      <c r="A25" s="502">
        <v>19</v>
      </c>
      <c r="B25" s="71" t="s">
        <v>466</v>
      </c>
      <c r="C25" s="505">
        <v>120590.11764090475</v>
      </c>
      <c r="D25" s="505">
        <v>2921596.7553666667</v>
      </c>
      <c r="E25" s="505">
        <v>107983.45000000001</v>
      </c>
      <c r="F25" s="505">
        <v>0</v>
      </c>
      <c r="G25" s="505">
        <v>0</v>
      </c>
      <c r="H25" s="510">
        <f t="shared" si="0"/>
        <v>2934203.4230075711</v>
      </c>
    </row>
    <row r="26" spans="1:8">
      <c r="A26" s="502">
        <v>20</v>
      </c>
      <c r="B26" s="71" t="s">
        <v>467</v>
      </c>
      <c r="C26" s="505">
        <v>52449.989322022411</v>
      </c>
      <c r="D26" s="505">
        <v>2347011.823467867</v>
      </c>
      <c r="E26" s="505">
        <v>68395.370000000054</v>
      </c>
      <c r="F26" s="505">
        <v>0</v>
      </c>
      <c r="G26" s="505">
        <v>0</v>
      </c>
      <c r="H26" s="510">
        <f t="shared" si="0"/>
        <v>2331066.4427898894</v>
      </c>
    </row>
    <row r="27" spans="1:8">
      <c r="A27" s="502">
        <v>21</v>
      </c>
      <c r="B27" s="71" t="s">
        <v>468</v>
      </c>
      <c r="C27" s="505">
        <v>959.01179228589444</v>
      </c>
      <c r="D27" s="505">
        <v>291810.09040000662</v>
      </c>
      <c r="E27" s="505">
        <v>2956.9600000000005</v>
      </c>
      <c r="F27" s="505">
        <v>0</v>
      </c>
      <c r="G27" s="505">
        <v>0</v>
      </c>
      <c r="H27" s="510">
        <f t="shared" si="0"/>
        <v>289812.14219229249</v>
      </c>
    </row>
    <row r="28" spans="1:8">
      <c r="A28" s="502">
        <v>22</v>
      </c>
      <c r="B28" s="71" t="s">
        <v>469</v>
      </c>
      <c r="C28" s="505">
        <v>7070.997389776715</v>
      </c>
      <c r="D28" s="505">
        <v>65765.495593338463</v>
      </c>
      <c r="E28" s="505">
        <v>6276.14</v>
      </c>
      <c r="F28" s="505">
        <v>0</v>
      </c>
      <c r="G28" s="505">
        <v>0</v>
      </c>
      <c r="H28" s="510">
        <f t="shared" si="0"/>
        <v>66560.352983115183</v>
      </c>
    </row>
    <row r="29" spans="1:8">
      <c r="A29" s="502">
        <v>23</v>
      </c>
      <c r="B29" s="71" t="s">
        <v>470</v>
      </c>
      <c r="C29" s="505">
        <v>2842923.7475014869</v>
      </c>
      <c r="D29" s="505">
        <v>61569460.286065549</v>
      </c>
      <c r="E29" s="505">
        <v>2822385.8099999968</v>
      </c>
      <c r="F29" s="505">
        <v>0</v>
      </c>
      <c r="G29" s="505">
        <v>2331314.34</v>
      </c>
      <c r="H29" s="510">
        <f t="shared" si="0"/>
        <v>61589998.223567039</v>
      </c>
    </row>
    <row r="30" spans="1:8">
      <c r="A30" s="502">
        <v>24</v>
      </c>
      <c r="B30" s="71" t="s">
        <v>471</v>
      </c>
      <c r="C30" s="505">
        <v>3041454.1378965727</v>
      </c>
      <c r="D30" s="505">
        <v>73709636.49322018</v>
      </c>
      <c r="E30" s="505">
        <v>3317138.1099999803</v>
      </c>
      <c r="F30" s="505">
        <v>0</v>
      </c>
      <c r="G30" s="505">
        <v>1888270.5999999996</v>
      </c>
      <c r="H30" s="510">
        <f t="shared" si="0"/>
        <v>73433952.521116763</v>
      </c>
    </row>
    <row r="31" spans="1:8">
      <c r="A31" s="502">
        <v>25</v>
      </c>
      <c r="B31" s="71" t="s">
        <v>472</v>
      </c>
      <c r="C31" s="505">
        <v>11205964.873944126</v>
      </c>
      <c r="D31" s="505">
        <v>361355194.63964748</v>
      </c>
      <c r="E31" s="505">
        <v>11512705.489999892</v>
      </c>
      <c r="F31" s="505">
        <v>0</v>
      </c>
      <c r="G31" s="505">
        <v>1631483.69</v>
      </c>
      <c r="H31" s="510">
        <f t="shared" si="0"/>
        <v>361048454.0235917</v>
      </c>
    </row>
    <row r="32" spans="1:8">
      <c r="A32" s="502">
        <v>26</v>
      </c>
      <c r="B32" s="71" t="s">
        <v>473</v>
      </c>
      <c r="C32" s="505">
        <v>0</v>
      </c>
      <c r="D32" s="505">
        <v>0</v>
      </c>
      <c r="E32" s="505">
        <v>0</v>
      </c>
      <c r="F32" s="505">
        <v>0</v>
      </c>
      <c r="G32" s="505">
        <v>0</v>
      </c>
      <c r="H32" s="510">
        <f t="shared" si="0"/>
        <v>0</v>
      </c>
    </row>
    <row r="33" spans="1:8">
      <c r="A33" s="502">
        <v>27</v>
      </c>
      <c r="B33" s="502" t="s">
        <v>79</v>
      </c>
      <c r="C33" s="505">
        <v>0</v>
      </c>
      <c r="D33" s="505">
        <v>110965431.63420002</v>
      </c>
      <c r="E33" s="505">
        <v>898035.98</v>
      </c>
      <c r="F33" s="505">
        <v>0</v>
      </c>
      <c r="G33" s="505">
        <v>0</v>
      </c>
      <c r="H33" s="510">
        <f t="shared" si="0"/>
        <v>110067395.65420002</v>
      </c>
    </row>
    <row r="34" spans="1:8">
      <c r="A34" s="502">
        <v>28</v>
      </c>
      <c r="B34" s="500" t="s">
        <v>59</v>
      </c>
      <c r="C34" s="501">
        <f>SUM(C7:C33)</f>
        <v>20274816.028155982</v>
      </c>
      <c r="D34" s="501">
        <f>SUM(D7:D33)</f>
        <v>683964588.68745041</v>
      </c>
      <c r="E34" s="501">
        <f>SUM(E7:E33)</f>
        <v>22070801.839999869</v>
      </c>
      <c r="F34" s="501">
        <f>SUM(F7:F33)</f>
        <v>0</v>
      </c>
      <c r="G34" s="501">
        <f>SUM(G7:G33)</f>
        <v>6692126.2799999993</v>
      </c>
      <c r="H34" s="692">
        <f t="shared" si="0"/>
        <v>682168602.87560654</v>
      </c>
    </row>
    <row r="35" spans="1:8">
      <c r="D35" s="514"/>
      <c r="E35" s="514"/>
    </row>
    <row r="36" spans="1:8">
      <c r="B36" s="516"/>
      <c r="D36" s="689"/>
      <c r="E36" s="689"/>
      <c r="G36" s="689"/>
      <c r="H36" s="689"/>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7"/>
  <sheetViews>
    <sheetView showGridLines="0" zoomScale="80" zoomScaleNormal="80" workbookViewId="0">
      <selection activeCell="B23" sqref="B22:B23"/>
    </sheetView>
  </sheetViews>
  <sheetFormatPr defaultColWidth="9.21875" defaultRowHeight="12"/>
  <cols>
    <col min="1" max="1" width="11.77734375" style="49" bestFit="1" customWidth="1"/>
    <col min="2" max="2" width="108" style="49" bestFit="1" customWidth="1"/>
    <col min="3" max="3" width="35.5546875" style="49" customWidth="1"/>
    <col min="4" max="4" width="38.44140625" style="49" customWidth="1"/>
    <col min="5" max="5" width="11.109375" style="49" bestFit="1" customWidth="1"/>
    <col min="6" max="16384" width="9.21875" style="49"/>
  </cols>
  <sheetData>
    <row r="1" spans="1:4" ht="13.8">
      <c r="A1" s="335" t="s">
        <v>869</v>
      </c>
      <c r="B1" s="337" t="str">
        <f>Info!C2</f>
        <v>კრისტალი</v>
      </c>
    </row>
    <row r="2" spans="1:4" ht="13.8">
      <c r="A2" s="335" t="s">
        <v>88</v>
      </c>
      <c r="B2" s="336">
        <f>'1. key ratios'!B2</f>
        <v>46203</v>
      </c>
    </row>
    <row r="3" spans="1:4">
      <c r="A3" s="50" t="s">
        <v>474</v>
      </c>
    </row>
    <row r="5" spans="1:4">
      <c r="A5" s="858" t="s">
        <v>791</v>
      </c>
      <c r="B5" s="858"/>
      <c r="C5" s="472" t="s">
        <v>493</v>
      </c>
      <c r="D5" s="472" t="s">
        <v>790</v>
      </c>
    </row>
    <row r="6" spans="1:4">
      <c r="A6" s="76">
        <v>1</v>
      </c>
      <c r="B6" s="72" t="s">
        <v>789</v>
      </c>
      <c r="C6" s="474">
        <v>20944946.917803288</v>
      </c>
      <c r="D6" s="474">
        <v>0</v>
      </c>
    </row>
    <row r="7" spans="1:4">
      <c r="A7" s="74">
        <v>2</v>
      </c>
      <c r="B7" s="72" t="s">
        <v>788</v>
      </c>
      <c r="C7" s="744">
        <f>SUM(C8:C9)</f>
        <v>11542466.851494001</v>
      </c>
      <c r="D7" s="473">
        <f>SUM(D8:D9)</f>
        <v>0</v>
      </c>
    </row>
    <row r="8" spans="1:4">
      <c r="A8" s="75">
        <v>2.1</v>
      </c>
      <c r="B8" s="745" t="s">
        <v>787</v>
      </c>
      <c r="C8" s="744">
        <v>1546537.9100000006</v>
      </c>
      <c r="D8" s="473">
        <v>0</v>
      </c>
    </row>
    <row r="9" spans="1:4">
      <c r="A9" s="75">
        <v>2.2000000000000002</v>
      </c>
      <c r="B9" s="745" t="s">
        <v>786</v>
      </c>
      <c r="C9" s="744">
        <v>9995928.9414940011</v>
      </c>
      <c r="D9" s="473">
        <v>0</v>
      </c>
    </row>
    <row r="10" spans="1:4">
      <c r="A10" s="76">
        <v>3</v>
      </c>
      <c r="B10" s="72" t="s">
        <v>785</v>
      </c>
      <c r="C10" s="744">
        <f>SUM(C11:C13)</f>
        <v>11314647.471493959</v>
      </c>
      <c r="D10" s="473">
        <f>SUM(D11:D13)</f>
        <v>0</v>
      </c>
    </row>
    <row r="11" spans="1:4">
      <c r="A11" s="75">
        <v>3.1</v>
      </c>
      <c r="B11" s="745" t="s">
        <v>475</v>
      </c>
      <c r="C11" s="744">
        <v>6692126.7299999986</v>
      </c>
      <c r="D11" s="473">
        <v>0</v>
      </c>
    </row>
    <row r="12" spans="1:4">
      <c r="A12" s="75">
        <v>3.2</v>
      </c>
      <c r="B12" s="745" t="s">
        <v>784</v>
      </c>
      <c r="C12" s="744">
        <v>3697970.7969189659</v>
      </c>
      <c r="D12" s="473">
        <v>0</v>
      </c>
    </row>
    <row r="13" spans="1:4">
      <c r="A13" s="75">
        <v>3.3</v>
      </c>
      <c r="B13" s="745" t="s">
        <v>783</v>
      </c>
      <c r="C13" s="744">
        <v>924549.9445749959</v>
      </c>
      <c r="D13" s="473">
        <v>0</v>
      </c>
    </row>
    <row r="14" spans="1:4">
      <c r="A14" s="74">
        <v>4</v>
      </c>
      <c r="B14" s="746" t="s">
        <v>782</v>
      </c>
      <c r="C14" s="744">
        <v>0</v>
      </c>
      <c r="D14" s="473">
        <v>0</v>
      </c>
    </row>
    <row r="15" spans="1:4">
      <c r="A15" s="73">
        <v>5</v>
      </c>
      <c r="B15" s="72" t="s">
        <v>781</v>
      </c>
      <c r="C15" s="747">
        <f>C6+C7-C10+C14</f>
        <v>21172766.297803327</v>
      </c>
      <c r="D15" s="473">
        <f>D6+D7-D10+D14</f>
        <v>0</v>
      </c>
    </row>
    <row r="16" spans="1:4">
      <c r="B16" s="698"/>
      <c r="C16" s="697"/>
    </row>
    <row r="17" spans="3:3">
      <c r="C17" s="699"/>
    </row>
  </sheetData>
  <mergeCells count="1">
    <mergeCell ref="A5:B5"/>
  </mergeCells>
  <pageMargins left="0.7" right="0.7" top="0.75" bottom="0.75" header="0.3" footer="0.3"/>
  <pageSetup orientation="portrait" horizontalDpi="4294967292" verticalDpi="0" r:id="rId1"/>
  <ignoredErrors>
    <ignoredError sqref="C10:D10" formulaRange="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26"/>
  <sheetViews>
    <sheetView showGridLines="0" zoomScale="80" zoomScaleNormal="80" workbookViewId="0">
      <selection activeCell="B26" sqref="B26"/>
    </sheetView>
  </sheetViews>
  <sheetFormatPr defaultColWidth="9.21875" defaultRowHeight="12"/>
  <cols>
    <col min="1" max="1" width="11.77734375" style="70" bestFit="1" customWidth="1"/>
    <col min="2" max="2" width="126.33203125" style="70" bestFit="1" customWidth="1"/>
    <col min="3" max="3" width="37" style="70" customWidth="1"/>
    <col min="4" max="4" width="50.5546875" style="70" customWidth="1"/>
    <col min="5" max="16384" width="9.21875" style="70"/>
  </cols>
  <sheetData>
    <row r="1" spans="1:4" ht="13.8">
      <c r="A1" s="335" t="s">
        <v>869</v>
      </c>
      <c r="B1" s="337" t="str">
        <f>Info!C2</f>
        <v>კრისტალი</v>
      </c>
    </row>
    <row r="2" spans="1:4" ht="13.8">
      <c r="A2" s="335" t="s">
        <v>88</v>
      </c>
      <c r="B2" s="336">
        <f>'1. key ratios'!B2</f>
        <v>46203</v>
      </c>
    </row>
    <row r="3" spans="1:4">
      <c r="A3" s="50" t="s">
        <v>476</v>
      </c>
    </row>
    <row r="4" spans="1:4">
      <c r="A4" s="50"/>
    </row>
    <row r="5" spans="1:4" ht="15" customHeight="1">
      <c r="A5" s="859" t="s">
        <v>477</v>
      </c>
      <c r="B5" s="860"/>
      <c r="C5" s="863" t="s">
        <v>478</v>
      </c>
      <c r="D5" s="863" t="s">
        <v>479</v>
      </c>
    </row>
    <row r="6" spans="1:4">
      <c r="A6" s="861"/>
      <c r="B6" s="862"/>
      <c r="C6" s="863"/>
      <c r="D6" s="863"/>
    </row>
    <row r="7" spans="1:4">
      <c r="A7" s="66">
        <v>1</v>
      </c>
      <c r="B7" s="66" t="s">
        <v>480</v>
      </c>
      <c r="C7" s="471">
        <v>21481273.626886722</v>
      </c>
      <c r="D7" s="77"/>
    </row>
    <row r="8" spans="1:4">
      <c r="A8" s="65">
        <v>2</v>
      </c>
      <c r="B8" s="65" t="s">
        <v>481</v>
      </c>
      <c r="C8" s="470">
        <v>7597600.032680898</v>
      </c>
      <c r="D8" s="77"/>
    </row>
    <row r="9" spans="1:4">
      <c r="A9" s="65">
        <v>3</v>
      </c>
      <c r="B9" s="80" t="s">
        <v>482</v>
      </c>
      <c r="C9" s="470">
        <v>0</v>
      </c>
      <c r="D9" s="77"/>
    </row>
    <row r="10" spans="1:4">
      <c r="A10" s="65">
        <v>4</v>
      </c>
      <c r="B10" s="65" t="s">
        <v>483</v>
      </c>
      <c r="C10" s="756">
        <f>SUM(C11:C17)</f>
        <v>8804057.6314116158</v>
      </c>
      <c r="D10" s="77"/>
    </row>
    <row r="11" spans="1:4">
      <c r="A11" s="65">
        <v>5</v>
      </c>
      <c r="B11" s="79" t="s">
        <v>792</v>
      </c>
      <c r="C11" s="470">
        <v>465080.52827877115</v>
      </c>
      <c r="D11" s="77"/>
    </row>
    <row r="12" spans="1:4">
      <c r="A12" s="65">
        <v>6</v>
      </c>
      <c r="B12" s="79" t="s">
        <v>484</v>
      </c>
      <c r="C12" s="470">
        <v>987191.45825243602</v>
      </c>
      <c r="D12" s="77"/>
    </row>
    <row r="13" spans="1:4">
      <c r="A13" s="65">
        <v>7</v>
      </c>
      <c r="B13" s="79" t="s">
        <v>487</v>
      </c>
      <c r="C13" s="470">
        <v>4000501.9314300544</v>
      </c>
      <c r="D13" s="77"/>
    </row>
    <row r="14" spans="1:4">
      <c r="A14" s="65">
        <v>8</v>
      </c>
      <c r="B14" s="79" t="s">
        <v>485</v>
      </c>
      <c r="C14" s="470">
        <v>0</v>
      </c>
      <c r="D14" s="65"/>
    </row>
    <row r="15" spans="1:4">
      <c r="A15" s="65">
        <v>9</v>
      </c>
      <c r="B15" s="79" t="s">
        <v>486</v>
      </c>
      <c r="C15" s="470">
        <v>3351283.7134503541</v>
      </c>
      <c r="D15" s="65"/>
    </row>
    <row r="16" spans="1:4">
      <c r="A16" s="65">
        <v>10</v>
      </c>
      <c r="B16" s="79" t="s">
        <v>488</v>
      </c>
      <c r="C16" s="470">
        <v>0</v>
      </c>
      <c r="D16" s="65"/>
    </row>
    <row r="17" spans="1:4">
      <c r="A17" s="65">
        <v>11</v>
      </c>
      <c r="B17" s="79" t="s">
        <v>489</v>
      </c>
      <c r="C17" s="470">
        <v>0</v>
      </c>
      <c r="D17" s="77"/>
    </row>
    <row r="18" spans="1:4">
      <c r="A18" s="66">
        <v>12</v>
      </c>
      <c r="B18" s="78" t="s">
        <v>490</v>
      </c>
      <c r="C18" s="471">
        <f>C7+C8+C9-C10</f>
        <v>20274816.028156005</v>
      </c>
      <c r="D18" s="77"/>
    </row>
    <row r="19" spans="1:4">
      <c r="C19" s="699"/>
    </row>
    <row r="21" spans="1:4">
      <c r="B21" s="48"/>
      <c r="C21" s="741"/>
    </row>
    <row r="22" spans="1:4">
      <c r="B22" s="48"/>
      <c r="C22" s="741"/>
    </row>
    <row r="23" spans="1:4">
      <c r="B23" s="50"/>
      <c r="C23" s="741"/>
    </row>
    <row r="26" spans="1:4" ht="14.4">
      <c r="B26" s="740"/>
    </row>
  </sheetData>
  <mergeCells count="3">
    <mergeCell ref="A5:B6"/>
    <mergeCell ref="C5:C6"/>
    <mergeCell ref="D5:D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B30"/>
  <sheetViews>
    <sheetView showGridLines="0" zoomScale="80" zoomScaleNormal="80" workbookViewId="0">
      <pane xSplit="2" ySplit="7" topLeftCell="C8" activePane="bottomRight" state="frozen"/>
      <selection activeCell="C24" sqref="C24"/>
      <selection pane="topRight" activeCell="C24" sqref="C24"/>
      <selection pane="bottomLeft" activeCell="C24" sqref="C24"/>
      <selection pane="bottomRight" activeCell="C32" sqref="C32"/>
    </sheetView>
  </sheetViews>
  <sheetFormatPr defaultColWidth="9.21875" defaultRowHeight="12"/>
  <cols>
    <col min="1" max="1" width="11.77734375" style="496" bestFit="1" customWidth="1"/>
    <col min="2" max="2" width="63.88671875" style="496" customWidth="1"/>
    <col min="3" max="3" width="15.5546875" style="496" customWidth="1"/>
    <col min="4" max="18" width="22.21875" style="496" customWidth="1"/>
    <col min="19" max="19" width="23.21875" style="496" bestFit="1" customWidth="1"/>
    <col min="20" max="26" width="22.21875" style="496" customWidth="1"/>
    <col min="27" max="27" width="23.21875" style="496" bestFit="1" customWidth="1"/>
    <col min="28" max="28" width="20" style="496" customWidth="1"/>
    <col min="29" max="16384" width="9.21875" style="496"/>
  </cols>
  <sheetData>
    <row r="1" spans="1:28" ht="13.8">
      <c r="A1" s="335" t="s">
        <v>869</v>
      </c>
      <c r="B1" s="337" t="str">
        <f>Info!C2</f>
        <v>კრისტალი</v>
      </c>
    </row>
    <row r="2" spans="1:28" ht="13.8">
      <c r="A2" s="335" t="s">
        <v>88</v>
      </c>
      <c r="B2" s="336">
        <f>'1. key ratios'!B2</f>
        <v>46203</v>
      </c>
      <c r="C2" s="127"/>
    </row>
    <row r="3" spans="1:28">
      <c r="A3" s="497" t="s">
        <v>491</v>
      </c>
    </row>
    <row r="5" spans="1:28" ht="15" customHeight="1">
      <c r="A5" s="864" t="s">
        <v>805</v>
      </c>
      <c r="B5" s="865"/>
      <c r="C5" s="856" t="s">
        <v>804</v>
      </c>
      <c r="D5" s="870"/>
      <c r="E5" s="870"/>
      <c r="F5" s="870"/>
      <c r="G5" s="870"/>
      <c r="H5" s="870"/>
      <c r="I5" s="870"/>
      <c r="J5" s="870"/>
      <c r="K5" s="870"/>
      <c r="L5" s="870"/>
      <c r="M5" s="870"/>
      <c r="N5" s="870"/>
      <c r="O5" s="870"/>
      <c r="P5" s="870"/>
      <c r="Q5" s="870"/>
      <c r="R5" s="870"/>
      <c r="S5" s="870"/>
      <c r="T5" s="87"/>
      <c r="U5" s="87"/>
      <c r="V5" s="87"/>
      <c r="W5" s="87"/>
      <c r="X5" s="87"/>
      <c r="Y5" s="87"/>
      <c r="Z5" s="87"/>
      <c r="AA5" s="86"/>
      <c r="AB5" s="81"/>
    </row>
    <row r="6" spans="1:28">
      <c r="A6" s="866"/>
      <c r="B6" s="867"/>
      <c r="C6" s="871" t="s">
        <v>59</v>
      </c>
      <c r="D6" s="873" t="s">
        <v>803</v>
      </c>
      <c r="E6" s="873"/>
      <c r="F6" s="873"/>
      <c r="G6" s="873"/>
      <c r="H6" s="874" t="s">
        <v>802</v>
      </c>
      <c r="I6" s="875"/>
      <c r="J6" s="875"/>
      <c r="K6" s="876"/>
      <c r="L6" s="84"/>
      <c r="M6" s="877" t="s">
        <v>801</v>
      </c>
      <c r="N6" s="877"/>
      <c r="O6" s="877"/>
      <c r="P6" s="877"/>
      <c r="Q6" s="877"/>
      <c r="R6" s="877"/>
      <c r="S6" s="850"/>
      <c r="T6" s="85"/>
      <c r="U6" s="857" t="s">
        <v>800</v>
      </c>
      <c r="V6" s="857"/>
      <c r="W6" s="857"/>
      <c r="X6" s="857"/>
      <c r="Y6" s="857"/>
      <c r="Z6" s="857"/>
      <c r="AA6" s="855"/>
      <c r="AB6" s="84"/>
    </row>
    <row r="7" spans="1:28" ht="24">
      <c r="A7" s="868"/>
      <c r="B7" s="869"/>
      <c r="C7" s="872"/>
      <c r="D7" s="498"/>
      <c r="E7" s="67" t="s">
        <v>492</v>
      </c>
      <c r="F7" s="67" t="s">
        <v>798</v>
      </c>
      <c r="G7" s="67" t="s">
        <v>799</v>
      </c>
      <c r="H7" s="499"/>
      <c r="I7" s="67" t="s">
        <v>492</v>
      </c>
      <c r="J7" s="67" t="s">
        <v>798</v>
      </c>
      <c r="K7" s="67" t="s">
        <v>799</v>
      </c>
      <c r="L7" s="83"/>
      <c r="M7" s="67" t="s">
        <v>492</v>
      </c>
      <c r="N7" s="67" t="s">
        <v>798</v>
      </c>
      <c r="O7" s="67" t="s">
        <v>797</v>
      </c>
      <c r="P7" s="67" t="s">
        <v>796</v>
      </c>
      <c r="Q7" s="67" t="s">
        <v>795</v>
      </c>
      <c r="R7" s="67" t="s">
        <v>794</v>
      </c>
      <c r="S7" s="67" t="s">
        <v>793</v>
      </c>
      <c r="T7" s="82"/>
      <c r="U7" s="67" t="s">
        <v>492</v>
      </c>
      <c r="V7" s="67" t="s">
        <v>798</v>
      </c>
      <c r="W7" s="67" t="s">
        <v>797</v>
      </c>
      <c r="X7" s="67" t="s">
        <v>796</v>
      </c>
      <c r="Y7" s="67" t="s">
        <v>795</v>
      </c>
      <c r="Z7" s="67" t="s">
        <v>794</v>
      </c>
      <c r="AA7" s="67" t="s">
        <v>793</v>
      </c>
      <c r="AB7" s="81"/>
    </row>
    <row r="8" spans="1:28">
      <c r="A8" s="69">
        <v>1</v>
      </c>
      <c r="B8" s="500" t="s">
        <v>493</v>
      </c>
      <c r="C8" s="501">
        <v>593273973.08141136</v>
      </c>
      <c r="D8" s="501">
        <v>542739513.20384455</v>
      </c>
      <c r="E8" s="501">
        <v>2180241.2078912901</v>
      </c>
      <c r="F8" s="501">
        <v>0</v>
      </c>
      <c r="G8" s="501">
        <v>0</v>
      </c>
      <c r="H8" s="501">
        <v>30259643.849410743</v>
      </c>
      <c r="I8" s="501">
        <v>6101171.5086522168</v>
      </c>
      <c r="J8" s="501">
        <v>2645965.6685778499</v>
      </c>
      <c r="K8" s="501">
        <v>0</v>
      </c>
      <c r="L8" s="501">
        <v>20274816.028155986</v>
      </c>
      <c r="M8" s="501">
        <v>1925908.472906312</v>
      </c>
      <c r="N8" s="501">
        <v>2996294.8865968771</v>
      </c>
      <c r="O8" s="501">
        <v>10117554.340790341</v>
      </c>
      <c r="P8" s="501">
        <v>0</v>
      </c>
      <c r="Q8" s="501">
        <v>0</v>
      </c>
      <c r="R8" s="501">
        <v>0</v>
      </c>
      <c r="S8" s="501">
        <v>0</v>
      </c>
      <c r="T8" s="501">
        <v>0</v>
      </c>
      <c r="U8" s="501">
        <v>0</v>
      </c>
      <c r="V8" s="501">
        <v>0</v>
      </c>
      <c r="W8" s="501">
        <v>0</v>
      </c>
      <c r="X8" s="501">
        <v>0</v>
      </c>
      <c r="Y8" s="501">
        <v>0</v>
      </c>
      <c r="Z8" s="501">
        <v>0</v>
      </c>
      <c r="AA8" s="501">
        <v>0</v>
      </c>
    </row>
    <row r="9" spans="1:28">
      <c r="A9" s="502">
        <v>1.1000000000000001</v>
      </c>
      <c r="B9" s="503" t="s">
        <v>494</v>
      </c>
      <c r="C9" s="504">
        <v>0</v>
      </c>
      <c r="D9" s="505">
        <v>0</v>
      </c>
      <c r="E9" s="505">
        <v>0</v>
      </c>
      <c r="F9" s="505">
        <v>0</v>
      </c>
      <c r="G9" s="505">
        <v>0</v>
      </c>
      <c r="H9" s="505">
        <v>0</v>
      </c>
      <c r="I9" s="505">
        <v>0</v>
      </c>
      <c r="J9" s="505">
        <v>0</v>
      </c>
      <c r="K9" s="505">
        <v>0</v>
      </c>
      <c r="L9" s="505">
        <v>0</v>
      </c>
      <c r="M9" s="505">
        <v>0</v>
      </c>
      <c r="N9" s="505">
        <v>0</v>
      </c>
      <c r="O9" s="505">
        <v>0</v>
      </c>
      <c r="P9" s="505">
        <v>0</v>
      </c>
      <c r="Q9" s="505">
        <v>0</v>
      </c>
      <c r="R9" s="505">
        <v>0</v>
      </c>
      <c r="S9" s="505">
        <v>0</v>
      </c>
      <c r="T9" s="505">
        <v>0</v>
      </c>
      <c r="U9" s="505">
        <v>0</v>
      </c>
      <c r="V9" s="505">
        <v>0</v>
      </c>
      <c r="W9" s="505">
        <v>0</v>
      </c>
      <c r="X9" s="505">
        <v>0</v>
      </c>
      <c r="Y9" s="505">
        <v>0</v>
      </c>
      <c r="Z9" s="505">
        <v>0</v>
      </c>
      <c r="AA9" s="505">
        <v>0</v>
      </c>
    </row>
    <row r="10" spans="1:28">
      <c r="A10" s="502">
        <v>1.2</v>
      </c>
      <c r="B10" s="503" t="s">
        <v>495</v>
      </c>
      <c r="C10" s="504">
        <v>0</v>
      </c>
      <c r="D10" s="505">
        <v>0</v>
      </c>
      <c r="E10" s="505">
        <v>0</v>
      </c>
      <c r="F10" s="505">
        <v>0</v>
      </c>
      <c r="G10" s="505">
        <v>0</v>
      </c>
      <c r="H10" s="505">
        <v>0</v>
      </c>
      <c r="I10" s="505">
        <v>0</v>
      </c>
      <c r="J10" s="505">
        <v>0</v>
      </c>
      <c r="K10" s="505">
        <v>0</v>
      </c>
      <c r="L10" s="505">
        <v>0</v>
      </c>
      <c r="M10" s="505">
        <v>0</v>
      </c>
      <c r="N10" s="505">
        <v>0</v>
      </c>
      <c r="O10" s="505">
        <v>0</v>
      </c>
      <c r="P10" s="505">
        <v>0</v>
      </c>
      <c r="Q10" s="505">
        <v>0</v>
      </c>
      <c r="R10" s="505">
        <v>0</v>
      </c>
      <c r="S10" s="505">
        <v>0</v>
      </c>
      <c r="T10" s="505">
        <v>0</v>
      </c>
      <c r="U10" s="505">
        <v>0</v>
      </c>
      <c r="V10" s="505">
        <v>0</v>
      </c>
      <c r="W10" s="505">
        <v>0</v>
      </c>
      <c r="X10" s="505">
        <v>0</v>
      </c>
      <c r="Y10" s="505">
        <v>0</v>
      </c>
      <c r="Z10" s="505">
        <v>0</v>
      </c>
      <c r="AA10" s="505">
        <v>0</v>
      </c>
    </row>
    <row r="11" spans="1:28">
      <c r="A11" s="502">
        <v>1.3</v>
      </c>
      <c r="B11" s="503" t="s">
        <v>496</v>
      </c>
      <c r="C11" s="504">
        <v>0</v>
      </c>
      <c r="D11" s="505">
        <v>0</v>
      </c>
      <c r="E11" s="505">
        <v>0</v>
      </c>
      <c r="F11" s="505">
        <v>0</v>
      </c>
      <c r="G11" s="505">
        <v>0</v>
      </c>
      <c r="H11" s="505">
        <v>0</v>
      </c>
      <c r="I11" s="505">
        <v>0</v>
      </c>
      <c r="J11" s="505">
        <v>0</v>
      </c>
      <c r="K11" s="505">
        <v>0</v>
      </c>
      <c r="L11" s="505">
        <v>0</v>
      </c>
      <c r="M11" s="505">
        <v>0</v>
      </c>
      <c r="N11" s="505">
        <v>0</v>
      </c>
      <c r="O11" s="505">
        <v>0</v>
      </c>
      <c r="P11" s="505">
        <v>0</v>
      </c>
      <c r="Q11" s="505">
        <v>0</v>
      </c>
      <c r="R11" s="505">
        <v>0</v>
      </c>
      <c r="S11" s="505">
        <v>0</v>
      </c>
      <c r="T11" s="505">
        <v>0</v>
      </c>
      <c r="U11" s="505">
        <v>0</v>
      </c>
      <c r="V11" s="505">
        <v>0</v>
      </c>
      <c r="W11" s="505">
        <v>0</v>
      </c>
      <c r="X11" s="505">
        <v>0</v>
      </c>
      <c r="Y11" s="505">
        <v>0</v>
      </c>
      <c r="Z11" s="505">
        <v>0</v>
      </c>
      <c r="AA11" s="505">
        <v>0</v>
      </c>
    </row>
    <row r="12" spans="1:28">
      <c r="A12" s="502">
        <v>1.4</v>
      </c>
      <c r="B12" s="503" t="s">
        <v>497</v>
      </c>
      <c r="C12" s="504">
        <v>0</v>
      </c>
      <c r="D12" s="505">
        <v>0</v>
      </c>
      <c r="E12" s="505">
        <v>0</v>
      </c>
      <c r="F12" s="505">
        <v>0</v>
      </c>
      <c r="G12" s="505">
        <v>0</v>
      </c>
      <c r="H12" s="505">
        <v>0</v>
      </c>
      <c r="I12" s="505">
        <v>0</v>
      </c>
      <c r="J12" s="505">
        <v>0</v>
      </c>
      <c r="K12" s="505">
        <v>0</v>
      </c>
      <c r="L12" s="505">
        <v>0</v>
      </c>
      <c r="M12" s="505">
        <v>0</v>
      </c>
      <c r="N12" s="505">
        <v>0</v>
      </c>
      <c r="O12" s="505">
        <v>0</v>
      </c>
      <c r="P12" s="505">
        <v>0</v>
      </c>
      <c r="Q12" s="505">
        <v>0</v>
      </c>
      <c r="R12" s="505">
        <v>0</v>
      </c>
      <c r="S12" s="505">
        <v>0</v>
      </c>
      <c r="T12" s="505">
        <v>0</v>
      </c>
      <c r="U12" s="505">
        <v>0</v>
      </c>
      <c r="V12" s="505">
        <v>0</v>
      </c>
      <c r="W12" s="505">
        <v>0</v>
      </c>
      <c r="X12" s="505">
        <v>0</v>
      </c>
      <c r="Y12" s="505">
        <v>0</v>
      </c>
      <c r="Z12" s="505">
        <v>0</v>
      </c>
      <c r="AA12" s="505">
        <v>0</v>
      </c>
    </row>
    <row r="13" spans="1:28">
      <c r="A13" s="502">
        <v>1.5</v>
      </c>
      <c r="B13" s="503" t="s">
        <v>498</v>
      </c>
      <c r="C13" s="504">
        <v>0</v>
      </c>
      <c r="D13" s="505">
        <v>0</v>
      </c>
      <c r="E13" s="505">
        <v>0</v>
      </c>
      <c r="F13" s="505">
        <v>0</v>
      </c>
      <c r="G13" s="505">
        <v>0</v>
      </c>
      <c r="H13" s="505">
        <v>0</v>
      </c>
      <c r="I13" s="505">
        <v>0</v>
      </c>
      <c r="J13" s="505">
        <v>0</v>
      </c>
      <c r="K13" s="505">
        <v>0</v>
      </c>
      <c r="L13" s="505">
        <v>0</v>
      </c>
      <c r="M13" s="505">
        <v>0</v>
      </c>
      <c r="N13" s="505">
        <v>0</v>
      </c>
      <c r="O13" s="505">
        <v>0</v>
      </c>
      <c r="P13" s="505">
        <v>0</v>
      </c>
      <c r="Q13" s="505">
        <v>0</v>
      </c>
      <c r="R13" s="505">
        <v>0</v>
      </c>
      <c r="S13" s="505">
        <v>0</v>
      </c>
      <c r="T13" s="505">
        <v>0</v>
      </c>
      <c r="U13" s="505">
        <v>0</v>
      </c>
      <c r="V13" s="505">
        <v>0</v>
      </c>
      <c r="W13" s="505">
        <v>0</v>
      </c>
      <c r="X13" s="505">
        <v>0</v>
      </c>
      <c r="Y13" s="505">
        <v>0</v>
      </c>
      <c r="Z13" s="505">
        <v>0</v>
      </c>
      <c r="AA13" s="505">
        <v>0</v>
      </c>
    </row>
    <row r="14" spans="1:28">
      <c r="A14" s="502">
        <v>1.6</v>
      </c>
      <c r="B14" s="503" t="s">
        <v>499</v>
      </c>
      <c r="C14" s="504">
        <v>593273973.08141136</v>
      </c>
      <c r="D14" s="687">
        <v>542739513.20384455</v>
      </c>
      <c r="E14" s="505">
        <v>2180241.2078912901</v>
      </c>
      <c r="F14" s="505">
        <v>0</v>
      </c>
      <c r="G14" s="505">
        <v>0</v>
      </c>
      <c r="H14" s="505">
        <v>30259643.849410743</v>
      </c>
      <c r="I14" s="505">
        <v>6101171.5086522168</v>
      </c>
      <c r="J14" s="505">
        <v>2645965.6685778499</v>
      </c>
      <c r="K14" s="505">
        <v>0</v>
      </c>
      <c r="L14" s="505">
        <v>20274816.028155986</v>
      </c>
      <c r="M14" s="505">
        <v>1925908.472906312</v>
      </c>
      <c r="N14" s="505">
        <v>2996294.8865968771</v>
      </c>
      <c r="O14" s="505">
        <v>10117554.340790341</v>
      </c>
      <c r="P14" s="505">
        <v>0</v>
      </c>
      <c r="Q14" s="505">
        <v>0</v>
      </c>
      <c r="R14" s="505">
        <v>0</v>
      </c>
      <c r="S14" s="505">
        <v>0</v>
      </c>
      <c r="T14" s="505">
        <v>0</v>
      </c>
      <c r="U14" s="505">
        <v>0</v>
      </c>
      <c r="V14" s="505">
        <v>0</v>
      </c>
      <c r="W14" s="505">
        <v>0</v>
      </c>
      <c r="X14" s="505">
        <v>0</v>
      </c>
      <c r="Y14" s="505">
        <v>0</v>
      </c>
      <c r="Z14" s="505">
        <v>0</v>
      </c>
      <c r="AA14" s="505">
        <v>0</v>
      </c>
    </row>
    <row r="15" spans="1:28">
      <c r="A15" s="69">
        <v>2</v>
      </c>
      <c r="B15" s="500" t="s">
        <v>500</v>
      </c>
      <c r="C15" s="501">
        <v>0</v>
      </c>
      <c r="D15" s="501">
        <v>0</v>
      </c>
      <c r="E15" s="501">
        <v>0</v>
      </c>
      <c r="F15" s="501">
        <v>0</v>
      </c>
      <c r="G15" s="501">
        <v>0</v>
      </c>
      <c r="H15" s="501">
        <v>0</v>
      </c>
      <c r="I15" s="501">
        <v>0</v>
      </c>
      <c r="J15" s="501">
        <v>0</v>
      </c>
      <c r="K15" s="501">
        <v>0</v>
      </c>
      <c r="L15" s="501">
        <v>0</v>
      </c>
      <c r="M15" s="501">
        <v>0</v>
      </c>
      <c r="N15" s="501">
        <v>0</v>
      </c>
      <c r="O15" s="501">
        <v>0</v>
      </c>
      <c r="P15" s="501">
        <v>0</v>
      </c>
      <c r="Q15" s="501">
        <v>0</v>
      </c>
      <c r="R15" s="501">
        <v>0</v>
      </c>
      <c r="S15" s="501">
        <v>0</v>
      </c>
      <c r="T15" s="501">
        <v>0</v>
      </c>
      <c r="U15" s="501">
        <v>0</v>
      </c>
      <c r="V15" s="501">
        <v>0</v>
      </c>
      <c r="W15" s="501">
        <v>0</v>
      </c>
      <c r="X15" s="501">
        <v>0</v>
      </c>
      <c r="Y15" s="501">
        <v>0</v>
      </c>
      <c r="Z15" s="501">
        <v>0</v>
      </c>
      <c r="AA15" s="501">
        <v>0</v>
      </c>
    </row>
    <row r="16" spans="1:28">
      <c r="A16" s="502">
        <v>2.1</v>
      </c>
      <c r="B16" s="503" t="s">
        <v>494</v>
      </c>
      <c r="C16" s="504">
        <v>0</v>
      </c>
      <c r="D16" s="505">
        <v>0</v>
      </c>
      <c r="E16" s="505">
        <v>0</v>
      </c>
      <c r="F16" s="505">
        <v>0</v>
      </c>
      <c r="G16" s="505">
        <v>0</v>
      </c>
      <c r="H16" s="505">
        <v>0</v>
      </c>
      <c r="I16" s="505">
        <v>0</v>
      </c>
      <c r="J16" s="505">
        <v>0</v>
      </c>
      <c r="K16" s="505">
        <v>0</v>
      </c>
      <c r="L16" s="505">
        <v>0</v>
      </c>
      <c r="M16" s="505">
        <v>0</v>
      </c>
      <c r="N16" s="505">
        <v>0</v>
      </c>
      <c r="O16" s="505">
        <v>0</v>
      </c>
      <c r="P16" s="505">
        <v>0</v>
      </c>
      <c r="Q16" s="505">
        <v>0</v>
      </c>
      <c r="R16" s="505">
        <v>0</v>
      </c>
      <c r="S16" s="505">
        <v>0</v>
      </c>
      <c r="T16" s="505">
        <v>0</v>
      </c>
      <c r="U16" s="505">
        <v>0</v>
      </c>
      <c r="V16" s="505">
        <v>0</v>
      </c>
      <c r="W16" s="505">
        <v>0</v>
      </c>
      <c r="X16" s="505">
        <v>0</v>
      </c>
      <c r="Y16" s="505">
        <v>0</v>
      </c>
      <c r="Z16" s="505">
        <v>0</v>
      </c>
      <c r="AA16" s="505">
        <v>0</v>
      </c>
    </row>
    <row r="17" spans="1:27">
      <c r="A17" s="502">
        <v>2.2000000000000002</v>
      </c>
      <c r="B17" s="503" t="s">
        <v>495</v>
      </c>
      <c r="C17" s="504">
        <v>0</v>
      </c>
      <c r="D17" s="505">
        <v>0</v>
      </c>
      <c r="E17" s="505">
        <v>0</v>
      </c>
      <c r="F17" s="505">
        <v>0</v>
      </c>
      <c r="G17" s="505">
        <v>0</v>
      </c>
      <c r="H17" s="505">
        <v>0</v>
      </c>
      <c r="I17" s="505">
        <v>0</v>
      </c>
      <c r="J17" s="505">
        <v>0</v>
      </c>
      <c r="K17" s="505">
        <v>0</v>
      </c>
      <c r="L17" s="505">
        <v>0</v>
      </c>
      <c r="M17" s="505">
        <v>0</v>
      </c>
      <c r="N17" s="505">
        <v>0</v>
      </c>
      <c r="O17" s="505">
        <v>0</v>
      </c>
      <c r="P17" s="505">
        <v>0</v>
      </c>
      <c r="Q17" s="505">
        <v>0</v>
      </c>
      <c r="R17" s="505">
        <v>0</v>
      </c>
      <c r="S17" s="505">
        <v>0</v>
      </c>
      <c r="T17" s="505">
        <v>0</v>
      </c>
      <c r="U17" s="505">
        <v>0</v>
      </c>
      <c r="V17" s="505">
        <v>0</v>
      </c>
      <c r="W17" s="505">
        <v>0</v>
      </c>
      <c r="X17" s="505">
        <v>0</v>
      </c>
      <c r="Y17" s="505">
        <v>0</v>
      </c>
      <c r="Z17" s="505">
        <v>0</v>
      </c>
      <c r="AA17" s="505">
        <v>0</v>
      </c>
    </row>
    <row r="18" spans="1:27">
      <c r="A18" s="502">
        <v>2.2999999999999998</v>
      </c>
      <c r="B18" s="503" t="s">
        <v>496</v>
      </c>
      <c r="C18" s="504">
        <v>0</v>
      </c>
      <c r="D18" s="505">
        <v>0</v>
      </c>
      <c r="E18" s="505">
        <v>0</v>
      </c>
      <c r="F18" s="505">
        <v>0</v>
      </c>
      <c r="G18" s="505">
        <v>0</v>
      </c>
      <c r="H18" s="505">
        <v>0</v>
      </c>
      <c r="I18" s="505">
        <v>0</v>
      </c>
      <c r="J18" s="505">
        <v>0</v>
      </c>
      <c r="K18" s="505">
        <v>0</v>
      </c>
      <c r="L18" s="505">
        <v>0</v>
      </c>
      <c r="M18" s="505">
        <v>0</v>
      </c>
      <c r="N18" s="505">
        <v>0</v>
      </c>
      <c r="O18" s="505">
        <v>0</v>
      </c>
      <c r="P18" s="505">
        <v>0</v>
      </c>
      <c r="Q18" s="505">
        <v>0</v>
      </c>
      <c r="R18" s="505">
        <v>0</v>
      </c>
      <c r="S18" s="505">
        <v>0</v>
      </c>
      <c r="T18" s="505">
        <v>0</v>
      </c>
      <c r="U18" s="505">
        <v>0</v>
      </c>
      <c r="V18" s="505">
        <v>0</v>
      </c>
      <c r="W18" s="505">
        <v>0</v>
      </c>
      <c r="X18" s="505">
        <v>0</v>
      </c>
      <c r="Y18" s="505">
        <v>0</v>
      </c>
      <c r="Z18" s="505">
        <v>0</v>
      </c>
      <c r="AA18" s="505">
        <v>0</v>
      </c>
    </row>
    <row r="19" spans="1:27">
      <c r="A19" s="502">
        <v>2.4</v>
      </c>
      <c r="B19" s="503" t="s">
        <v>497</v>
      </c>
      <c r="C19" s="504">
        <v>0</v>
      </c>
      <c r="D19" s="505">
        <v>0</v>
      </c>
      <c r="E19" s="505">
        <v>0</v>
      </c>
      <c r="F19" s="505">
        <v>0</v>
      </c>
      <c r="G19" s="505">
        <v>0</v>
      </c>
      <c r="H19" s="505">
        <v>0</v>
      </c>
      <c r="I19" s="505">
        <v>0</v>
      </c>
      <c r="J19" s="505">
        <v>0</v>
      </c>
      <c r="K19" s="505">
        <v>0</v>
      </c>
      <c r="L19" s="505">
        <v>0</v>
      </c>
      <c r="M19" s="505">
        <v>0</v>
      </c>
      <c r="N19" s="505">
        <v>0</v>
      </c>
      <c r="O19" s="505">
        <v>0</v>
      </c>
      <c r="P19" s="505">
        <v>0</v>
      </c>
      <c r="Q19" s="505">
        <v>0</v>
      </c>
      <c r="R19" s="505">
        <v>0</v>
      </c>
      <c r="S19" s="505">
        <v>0</v>
      </c>
      <c r="T19" s="505">
        <v>0</v>
      </c>
      <c r="U19" s="505">
        <v>0</v>
      </c>
      <c r="V19" s="505">
        <v>0</v>
      </c>
      <c r="W19" s="505">
        <v>0</v>
      </c>
      <c r="X19" s="505">
        <v>0</v>
      </c>
      <c r="Y19" s="505">
        <v>0</v>
      </c>
      <c r="Z19" s="505">
        <v>0</v>
      </c>
      <c r="AA19" s="505">
        <v>0</v>
      </c>
    </row>
    <row r="20" spans="1:27">
      <c r="A20" s="502">
        <v>2.5</v>
      </c>
      <c r="B20" s="503" t="s">
        <v>498</v>
      </c>
      <c r="C20" s="504">
        <v>0</v>
      </c>
      <c r="D20" s="505">
        <v>0</v>
      </c>
      <c r="E20" s="505">
        <v>0</v>
      </c>
      <c r="F20" s="505">
        <v>0</v>
      </c>
      <c r="G20" s="505">
        <v>0</v>
      </c>
      <c r="H20" s="505">
        <v>0</v>
      </c>
      <c r="I20" s="505">
        <v>0</v>
      </c>
      <c r="J20" s="505">
        <v>0</v>
      </c>
      <c r="K20" s="505">
        <v>0</v>
      </c>
      <c r="L20" s="505">
        <v>0</v>
      </c>
      <c r="M20" s="505">
        <v>0</v>
      </c>
      <c r="N20" s="505">
        <v>0</v>
      </c>
      <c r="O20" s="505">
        <v>0</v>
      </c>
      <c r="P20" s="505">
        <v>0</v>
      </c>
      <c r="Q20" s="505">
        <v>0</v>
      </c>
      <c r="R20" s="505">
        <v>0</v>
      </c>
      <c r="S20" s="505">
        <v>0</v>
      </c>
      <c r="T20" s="505">
        <v>0</v>
      </c>
      <c r="U20" s="505">
        <v>0</v>
      </c>
      <c r="V20" s="505">
        <v>0</v>
      </c>
      <c r="W20" s="505">
        <v>0</v>
      </c>
      <c r="X20" s="505">
        <v>0</v>
      </c>
      <c r="Y20" s="505">
        <v>0</v>
      </c>
      <c r="Z20" s="505">
        <v>0</v>
      </c>
      <c r="AA20" s="505">
        <v>0</v>
      </c>
    </row>
    <row r="21" spans="1:27">
      <c r="A21" s="502">
        <v>2.6</v>
      </c>
      <c r="B21" s="503" t="s">
        <v>499</v>
      </c>
      <c r="C21" s="504">
        <v>0</v>
      </c>
      <c r="D21" s="505">
        <v>0</v>
      </c>
      <c r="E21" s="505">
        <v>0</v>
      </c>
      <c r="F21" s="505">
        <v>0</v>
      </c>
      <c r="G21" s="505">
        <v>0</v>
      </c>
      <c r="H21" s="505">
        <v>0</v>
      </c>
      <c r="I21" s="505">
        <v>0</v>
      </c>
      <c r="J21" s="505">
        <v>0</v>
      </c>
      <c r="K21" s="505">
        <v>0</v>
      </c>
      <c r="L21" s="505">
        <v>0</v>
      </c>
      <c r="M21" s="505">
        <v>0</v>
      </c>
      <c r="N21" s="505">
        <v>0</v>
      </c>
      <c r="O21" s="505">
        <v>0</v>
      </c>
      <c r="P21" s="505">
        <v>0</v>
      </c>
      <c r="Q21" s="505">
        <v>0</v>
      </c>
      <c r="R21" s="505">
        <v>0</v>
      </c>
      <c r="S21" s="505">
        <v>0</v>
      </c>
      <c r="T21" s="505">
        <v>0</v>
      </c>
      <c r="U21" s="505">
        <v>0</v>
      </c>
      <c r="V21" s="505">
        <v>0</v>
      </c>
      <c r="W21" s="505">
        <v>0</v>
      </c>
      <c r="X21" s="505">
        <v>0</v>
      </c>
      <c r="Y21" s="505">
        <v>0</v>
      </c>
      <c r="Z21" s="505">
        <v>0</v>
      </c>
      <c r="AA21" s="505">
        <v>0</v>
      </c>
    </row>
    <row r="22" spans="1:27">
      <c r="A22" s="69">
        <v>3</v>
      </c>
      <c r="B22" s="500" t="s">
        <v>501</v>
      </c>
      <c r="C22" s="501">
        <v>0</v>
      </c>
      <c r="D22" s="501">
        <v>0</v>
      </c>
      <c r="E22" s="506"/>
      <c r="F22" s="506"/>
      <c r="G22" s="506"/>
      <c r="H22" s="501">
        <v>0</v>
      </c>
      <c r="I22" s="506"/>
      <c r="J22" s="506"/>
      <c r="K22" s="506"/>
      <c r="L22" s="501">
        <v>0</v>
      </c>
      <c r="M22" s="506"/>
      <c r="N22" s="506"/>
      <c r="O22" s="506"/>
      <c r="P22" s="506"/>
      <c r="Q22" s="506"/>
      <c r="R22" s="506"/>
      <c r="S22" s="506"/>
      <c r="T22" s="501">
        <v>0</v>
      </c>
      <c r="U22" s="506"/>
      <c r="V22" s="506"/>
      <c r="W22" s="506"/>
      <c r="X22" s="506"/>
      <c r="Y22" s="506"/>
      <c r="Z22" s="506"/>
      <c r="AA22" s="506"/>
    </row>
    <row r="23" spans="1:27">
      <c r="A23" s="502">
        <v>3.1</v>
      </c>
      <c r="B23" s="503" t="s">
        <v>494</v>
      </c>
      <c r="C23" s="504">
        <v>0</v>
      </c>
      <c r="D23" s="505">
        <v>0</v>
      </c>
      <c r="E23" s="506"/>
      <c r="F23" s="506"/>
      <c r="G23" s="506"/>
      <c r="H23" s="505">
        <v>0</v>
      </c>
      <c r="I23" s="506"/>
      <c r="J23" s="506"/>
      <c r="K23" s="506"/>
      <c r="L23" s="505">
        <v>0</v>
      </c>
      <c r="M23" s="506"/>
      <c r="N23" s="506"/>
      <c r="O23" s="506"/>
      <c r="P23" s="506"/>
      <c r="Q23" s="506"/>
      <c r="R23" s="506"/>
      <c r="S23" s="506"/>
      <c r="T23" s="505">
        <v>0</v>
      </c>
      <c r="U23" s="506"/>
      <c r="V23" s="506"/>
      <c r="W23" s="506"/>
      <c r="X23" s="506"/>
      <c r="Y23" s="506"/>
      <c r="Z23" s="506"/>
      <c r="AA23" s="506"/>
    </row>
    <row r="24" spans="1:27">
      <c r="A24" s="502">
        <v>3.2</v>
      </c>
      <c r="B24" s="503" t="s">
        <v>495</v>
      </c>
      <c r="C24" s="504">
        <v>0</v>
      </c>
      <c r="D24" s="505">
        <v>0</v>
      </c>
      <c r="E24" s="506"/>
      <c r="F24" s="506"/>
      <c r="G24" s="506"/>
      <c r="H24" s="505">
        <v>0</v>
      </c>
      <c r="I24" s="506"/>
      <c r="J24" s="506"/>
      <c r="K24" s="506"/>
      <c r="L24" s="505">
        <v>0</v>
      </c>
      <c r="M24" s="506"/>
      <c r="N24" s="506"/>
      <c r="O24" s="506"/>
      <c r="P24" s="506"/>
      <c r="Q24" s="506"/>
      <c r="R24" s="506"/>
      <c r="S24" s="506"/>
      <c r="T24" s="505">
        <v>0</v>
      </c>
      <c r="U24" s="506"/>
      <c r="V24" s="506"/>
      <c r="W24" s="506"/>
      <c r="X24" s="506"/>
      <c r="Y24" s="506"/>
      <c r="Z24" s="506"/>
      <c r="AA24" s="506"/>
    </row>
    <row r="25" spans="1:27">
      <c r="A25" s="502">
        <v>3.3</v>
      </c>
      <c r="B25" s="503" t="s">
        <v>496</v>
      </c>
      <c r="C25" s="504">
        <v>0</v>
      </c>
      <c r="D25" s="505">
        <v>0</v>
      </c>
      <c r="E25" s="506"/>
      <c r="F25" s="506"/>
      <c r="G25" s="506"/>
      <c r="H25" s="505">
        <v>0</v>
      </c>
      <c r="I25" s="506"/>
      <c r="J25" s="506"/>
      <c r="K25" s="506"/>
      <c r="L25" s="505">
        <v>0</v>
      </c>
      <c r="M25" s="506"/>
      <c r="N25" s="506"/>
      <c r="O25" s="506"/>
      <c r="P25" s="506"/>
      <c r="Q25" s="506"/>
      <c r="R25" s="506"/>
      <c r="S25" s="506"/>
      <c r="T25" s="505">
        <v>0</v>
      </c>
      <c r="U25" s="506"/>
      <c r="V25" s="506"/>
      <c r="W25" s="506"/>
      <c r="X25" s="506"/>
      <c r="Y25" s="506"/>
      <c r="Z25" s="506"/>
      <c r="AA25" s="506"/>
    </row>
    <row r="26" spans="1:27">
      <c r="A26" s="502">
        <v>3.4</v>
      </c>
      <c r="B26" s="503" t="s">
        <v>497</v>
      </c>
      <c r="C26" s="504">
        <v>0</v>
      </c>
      <c r="D26" s="505">
        <v>0</v>
      </c>
      <c r="E26" s="506"/>
      <c r="F26" s="506"/>
      <c r="G26" s="506"/>
      <c r="H26" s="505">
        <v>0</v>
      </c>
      <c r="I26" s="506"/>
      <c r="J26" s="506"/>
      <c r="K26" s="506"/>
      <c r="L26" s="505">
        <v>0</v>
      </c>
      <c r="M26" s="506"/>
      <c r="N26" s="506"/>
      <c r="O26" s="506"/>
      <c r="P26" s="506"/>
      <c r="Q26" s="506"/>
      <c r="R26" s="506"/>
      <c r="S26" s="506"/>
      <c r="T26" s="505">
        <v>0</v>
      </c>
      <c r="U26" s="506"/>
      <c r="V26" s="506"/>
      <c r="W26" s="506"/>
      <c r="X26" s="506"/>
      <c r="Y26" s="506"/>
      <c r="Z26" s="506"/>
      <c r="AA26" s="506"/>
    </row>
    <row r="27" spans="1:27">
      <c r="A27" s="502">
        <v>3.5</v>
      </c>
      <c r="B27" s="503" t="s">
        <v>498</v>
      </c>
      <c r="C27" s="504">
        <v>0</v>
      </c>
      <c r="D27" s="505">
        <v>0</v>
      </c>
      <c r="E27" s="506"/>
      <c r="F27" s="506"/>
      <c r="G27" s="506"/>
      <c r="H27" s="505">
        <v>0</v>
      </c>
      <c r="I27" s="506"/>
      <c r="J27" s="506"/>
      <c r="K27" s="506"/>
      <c r="L27" s="505">
        <v>0</v>
      </c>
      <c r="M27" s="506"/>
      <c r="N27" s="506"/>
      <c r="O27" s="506"/>
      <c r="P27" s="506"/>
      <c r="Q27" s="506"/>
      <c r="R27" s="506"/>
      <c r="S27" s="506"/>
      <c r="T27" s="505">
        <v>0</v>
      </c>
      <c r="U27" s="506"/>
      <c r="V27" s="506"/>
      <c r="W27" s="506"/>
      <c r="X27" s="506"/>
      <c r="Y27" s="506"/>
      <c r="Z27" s="506"/>
      <c r="AA27" s="506"/>
    </row>
    <row r="28" spans="1:27">
      <c r="A28" s="502">
        <v>3.6</v>
      </c>
      <c r="B28" s="503" t="s">
        <v>499</v>
      </c>
      <c r="C28" s="504">
        <v>0</v>
      </c>
      <c r="D28" s="505">
        <v>0</v>
      </c>
      <c r="E28" s="506"/>
      <c r="F28" s="506"/>
      <c r="G28" s="506"/>
      <c r="H28" s="505">
        <v>0</v>
      </c>
      <c r="I28" s="506"/>
      <c r="J28" s="506"/>
      <c r="K28" s="506"/>
      <c r="L28" s="505">
        <v>0</v>
      </c>
      <c r="M28" s="506"/>
      <c r="N28" s="506"/>
      <c r="O28" s="506"/>
      <c r="P28" s="506"/>
      <c r="Q28" s="506"/>
      <c r="R28" s="506"/>
      <c r="S28" s="506"/>
      <c r="T28" s="505">
        <v>0</v>
      </c>
      <c r="U28" s="506"/>
      <c r="V28" s="506"/>
      <c r="W28" s="506"/>
      <c r="X28" s="506"/>
      <c r="Y28" s="506"/>
      <c r="Z28" s="506"/>
      <c r="AA28" s="506"/>
    </row>
    <row r="29" spans="1:27">
      <c r="C29" s="507"/>
    </row>
    <row r="30" spans="1:27">
      <c r="C30" s="689"/>
      <c r="D30" s="508"/>
      <c r="H30" s="508"/>
      <c r="L30" s="50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A32"/>
  <sheetViews>
    <sheetView showGridLines="0" zoomScale="90" zoomScaleNormal="90" workbookViewId="0">
      <pane xSplit="2" ySplit="7" topLeftCell="C8" activePane="bottomRight" state="frozen"/>
      <selection activeCell="C24" sqref="C24"/>
      <selection pane="topRight" activeCell="C24" sqref="C24"/>
      <selection pane="bottomLeft" activeCell="C24" sqref="C24"/>
      <selection pane="bottomRight" activeCell="C9" sqref="C9:C20"/>
    </sheetView>
  </sheetViews>
  <sheetFormatPr defaultColWidth="9.21875" defaultRowHeight="13.8"/>
  <cols>
    <col min="1" max="1" width="8.6640625" style="334" customWidth="1"/>
    <col min="2" max="2" width="15.33203125" style="334" customWidth="1"/>
    <col min="3" max="3" width="20.21875" style="334" customWidth="1"/>
    <col min="4" max="4" width="22.21875" style="334" customWidth="1"/>
    <col min="5" max="7" width="17.109375" style="334" customWidth="1"/>
    <col min="8" max="8" width="22.21875" style="334" customWidth="1"/>
    <col min="9" max="10" width="17.109375" style="334" customWidth="1"/>
    <col min="11" max="27" width="22.21875" style="334" customWidth="1"/>
    <col min="28" max="16384" width="9.21875" style="334"/>
  </cols>
  <sheetData>
    <row r="1" spans="1:27">
      <c r="A1" s="335" t="s">
        <v>869</v>
      </c>
      <c r="B1" s="337" t="str">
        <f>Info!C2</f>
        <v>კრისტალი</v>
      </c>
    </row>
    <row r="2" spans="1:27">
      <c r="A2" s="335" t="s">
        <v>88</v>
      </c>
      <c r="B2" s="336">
        <f>'1. key ratios'!B2</f>
        <v>46203</v>
      </c>
    </row>
    <row r="3" spans="1:27">
      <c r="A3" s="531" t="s">
        <v>502</v>
      </c>
      <c r="C3" s="532"/>
    </row>
    <row r="4" spans="1:27" ht="14.4" thickBot="1">
      <c r="A4" s="531"/>
      <c r="B4" s="532"/>
      <c r="C4" s="532"/>
    </row>
    <row r="5" spans="1:27" ht="13.5" customHeight="1">
      <c r="A5" s="883" t="s">
        <v>812</v>
      </c>
      <c r="B5" s="884"/>
      <c r="C5" s="880" t="s">
        <v>503</v>
      </c>
      <c r="D5" s="881"/>
      <c r="E5" s="881"/>
      <c r="F5" s="881"/>
      <c r="G5" s="881"/>
      <c r="H5" s="881"/>
      <c r="I5" s="881"/>
      <c r="J5" s="881"/>
      <c r="K5" s="881"/>
      <c r="L5" s="881"/>
      <c r="M5" s="881"/>
      <c r="N5" s="881"/>
      <c r="O5" s="881"/>
      <c r="P5" s="881"/>
      <c r="Q5" s="881"/>
      <c r="R5" s="881"/>
      <c r="S5" s="881"/>
      <c r="T5" s="881"/>
      <c r="U5" s="881"/>
      <c r="V5" s="881"/>
      <c r="W5" s="881"/>
      <c r="X5" s="881"/>
      <c r="Y5" s="881"/>
      <c r="Z5" s="881"/>
      <c r="AA5" s="882"/>
    </row>
    <row r="6" spans="1:27" ht="12" customHeight="1">
      <c r="A6" s="885"/>
      <c r="B6" s="886"/>
      <c r="C6" s="890" t="s">
        <v>59</v>
      </c>
      <c r="D6" s="889" t="s">
        <v>803</v>
      </c>
      <c r="E6" s="889"/>
      <c r="F6" s="889"/>
      <c r="G6" s="889"/>
      <c r="H6" s="892" t="s">
        <v>802</v>
      </c>
      <c r="I6" s="893"/>
      <c r="J6" s="893"/>
      <c r="K6" s="893"/>
      <c r="L6" s="553"/>
      <c r="M6" s="878" t="s">
        <v>801</v>
      </c>
      <c r="N6" s="878"/>
      <c r="O6" s="878"/>
      <c r="P6" s="878"/>
      <c r="Q6" s="878"/>
      <c r="R6" s="878"/>
      <c r="S6" s="894"/>
      <c r="T6" s="553"/>
      <c r="U6" s="878" t="s">
        <v>800</v>
      </c>
      <c r="V6" s="878"/>
      <c r="W6" s="878"/>
      <c r="X6" s="878"/>
      <c r="Y6" s="878"/>
      <c r="Z6" s="878"/>
      <c r="AA6" s="879"/>
    </row>
    <row r="7" spans="1:27" ht="41.4">
      <c r="A7" s="887"/>
      <c r="B7" s="888"/>
      <c r="C7" s="891"/>
      <c r="D7" s="533"/>
      <c r="E7" s="554" t="s">
        <v>492</v>
      </c>
      <c r="F7" s="554" t="s">
        <v>951</v>
      </c>
      <c r="G7" s="554" t="s">
        <v>799</v>
      </c>
      <c r="H7" s="556"/>
      <c r="I7" s="554" t="s">
        <v>492</v>
      </c>
      <c r="J7" s="554" t="s">
        <v>951</v>
      </c>
      <c r="K7" s="554" t="s">
        <v>799</v>
      </c>
      <c r="L7" s="475"/>
      <c r="M7" s="554" t="s">
        <v>492</v>
      </c>
      <c r="N7" s="554" t="s">
        <v>811</v>
      </c>
      <c r="O7" s="554" t="s">
        <v>810</v>
      </c>
      <c r="P7" s="554" t="s">
        <v>809</v>
      </c>
      <c r="Q7" s="554" t="s">
        <v>808</v>
      </c>
      <c r="R7" s="554" t="s">
        <v>807</v>
      </c>
      <c r="S7" s="554" t="s">
        <v>793</v>
      </c>
      <c r="T7" s="475"/>
      <c r="U7" s="554" t="s">
        <v>492</v>
      </c>
      <c r="V7" s="554" t="s">
        <v>811</v>
      </c>
      <c r="W7" s="554" t="s">
        <v>810</v>
      </c>
      <c r="X7" s="554" t="s">
        <v>809</v>
      </c>
      <c r="Y7" s="554" t="s">
        <v>808</v>
      </c>
      <c r="Z7" s="554" t="s">
        <v>807</v>
      </c>
      <c r="AA7" s="555" t="s">
        <v>793</v>
      </c>
    </row>
    <row r="8" spans="1:27">
      <c r="A8" s="534">
        <v>1</v>
      </c>
      <c r="B8" s="535" t="s">
        <v>493</v>
      </c>
      <c r="C8" s="725">
        <f>SUM(D8,H8,L8,T8)</f>
        <v>593273973.08141136</v>
      </c>
      <c r="D8" s="726">
        <v>542739513.20384455</v>
      </c>
      <c r="E8" s="726">
        <v>2180241.2078912901</v>
      </c>
      <c r="F8" s="726">
        <v>0</v>
      </c>
      <c r="G8" s="726">
        <v>0</v>
      </c>
      <c r="H8" s="726">
        <v>30259643.849410743</v>
      </c>
      <c r="I8" s="726">
        <v>6101171.5086522168</v>
      </c>
      <c r="J8" s="726">
        <v>2645965.6685778499</v>
      </c>
      <c r="K8" s="726">
        <v>0</v>
      </c>
      <c r="L8" s="726">
        <v>20274816.028155986</v>
      </c>
      <c r="M8" s="726">
        <v>1925908.472906312</v>
      </c>
      <c r="N8" s="726">
        <v>2996294.8865968771</v>
      </c>
      <c r="O8" s="726">
        <v>10117554.340790341</v>
      </c>
      <c r="P8" s="536">
        <v>0</v>
      </c>
      <c r="Q8" s="536">
        <v>0</v>
      </c>
      <c r="R8" s="536">
        <v>0</v>
      </c>
      <c r="S8" s="536">
        <v>0</v>
      </c>
      <c r="T8" s="536">
        <v>0</v>
      </c>
      <c r="U8" s="536">
        <v>0</v>
      </c>
      <c r="V8" s="536">
        <v>0</v>
      </c>
      <c r="W8" s="536">
        <v>0</v>
      </c>
      <c r="X8" s="536">
        <v>0</v>
      </c>
      <c r="Y8" s="536">
        <v>0</v>
      </c>
      <c r="Z8" s="536">
        <v>0</v>
      </c>
      <c r="AA8" s="537">
        <v>0</v>
      </c>
    </row>
    <row r="9" spans="1:27">
      <c r="A9" s="538">
        <v>1.1000000000000001</v>
      </c>
      <c r="B9" s="539" t="s">
        <v>504</v>
      </c>
      <c r="C9" s="727">
        <f>SUM(D9,H9,L9,T9)</f>
        <v>176216546.9148936</v>
      </c>
      <c r="D9" s="726">
        <v>158974252.46184146</v>
      </c>
      <c r="E9" s="726">
        <v>888582.67648139189</v>
      </c>
      <c r="F9" s="726">
        <v>0</v>
      </c>
      <c r="G9" s="726">
        <v>0</v>
      </c>
      <c r="H9" s="726">
        <v>12137346.496233115</v>
      </c>
      <c r="I9" s="726">
        <v>2698006.2341009709</v>
      </c>
      <c r="J9" s="726">
        <v>576780.09857687552</v>
      </c>
      <c r="K9" s="726">
        <v>0</v>
      </c>
      <c r="L9" s="726">
        <v>5104947.9568190314</v>
      </c>
      <c r="M9" s="726">
        <v>659456.49685857783</v>
      </c>
      <c r="N9" s="726">
        <v>770480.0875035252</v>
      </c>
      <c r="O9" s="726">
        <v>1736945.2214548266</v>
      </c>
      <c r="P9" s="536">
        <v>0</v>
      </c>
      <c r="Q9" s="536">
        <v>0</v>
      </c>
      <c r="R9" s="536">
        <v>0</v>
      </c>
      <c r="S9" s="536">
        <v>0</v>
      </c>
      <c r="T9" s="536">
        <v>0</v>
      </c>
      <c r="U9" s="536">
        <v>0</v>
      </c>
      <c r="V9" s="536">
        <v>0</v>
      </c>
      <c r="W9" s="536">
        <v>0</v>
      </c>
      <c r="X9" s="536">
        <v>0</v>
      </c>
      <c r="Y9" s="536">
        <v>0</v>
      </c>
      <c r="Z9" s="536">
        <v>0</v>
      </c>
      <c r="AA9" s="537">
        <v>0</v>
      </c>
    </row>
    <row r="10" spans="1:27">
      <c r="A10" s="538" t="s">
        <v>129</v>
      </c>
      <c r="B10" s="539" t="s">
        <v>505</v>
      </c>
      <c r="C10" s="728">
        <f t="shared" ref="C10:C15" si="0">SUM(D10,H10,L10,T10)</f>
        <v>64939275.163927242</v>
      </c>
      <c r="D10" s="729">
        <v>58265633.045679122</v>
      </c>
      <c r="E10" s="729">
        <v>188820.84917199338</v>
      </c>
      <c r="F10" s="729">
        <v>0</v>
      </c>
      <c r="G10" s="729">
        <v>0</v>
      </c>
      <c r="H10" s="729">
        <v>5040641.6926717898</v>
      </c>
      <c r="I10" s="729">
        <v>936231.29736777057</v>
      </c>
      <c r="J10" s="729">
        <v>282696.02260079235</v>
      </c>
      <c r="K10" s="729">
        <v>0</v>
      </c>
      <c r="L10" s="729">
        <v>1633000.4255763288</v>
      </c>
      <c r="M10" s="729">
        <v>302207.74655333941</v>
      </c>
      <c r="N10" s="729">
        <v>56853.605530742752</v>
      </c>
      <c r="O10" s="729">
        <v>307869.72189286666</v>
      </c>
      <c r="P10" s="723">
        <v>0</v>
      </c>
      <c r="Q10" s="723">
        <v>0</v>
      </c>
      <c r="R10" s="723">
        <v>0</v>
      </c>
      <c r="S10" s="723">
        <v>0</v>
      </c>
      <c r="T10" s="723">
        <v>0</v>
      </c>
      <c r="U10" s="723">
        <v>0</v>
      </c>
      <c r="V10" s="723">
        <v>0</v>
      </c>
      <c r="W10" s="723">
        <v>0</v>
      </c>
      <c r="X10" s="723">
        <v>0</v>
      </c>
      <c r="Y10" s="723">
        <v>0</v>
      </c>
      <c r="Z10" s="723">
        <v>0</v>
      </c>
      <c r="AA10" s="723">
        <v>0</v>
      </c>
    </row>
    <row r="11" spans="1:27">
      <c r="A11" s="541" t="s">
        <v>506</v>
      </c>
      <c r="B11" s="542" t="s">
        <v>507</v>
      </c>
      <c r="C11" s="728">
        <f t="shared" si="0"/>
        <v>58105571.871495195</v>
      </c>
      <c r="D11" s="726">
        <v>52024312.19090227</v>
      </c>
      <c r="E11" s="726">
        <v>188820.84917199338</v>
      </c>
      <c r="F11" s="726">
        <v>0</v>
      </c>
      <c r="G11" s="726">
        <v>0</v>
      </c>
      <c r="H11" s="726">
        <v>4617395.8870987026</v>
      </c>
      <c r="I11" s="726">
        <v>916895.85020904115</v>
      </c>
      <c r="J11" s="726">
        <v>282696.02260079235</v>
      </c>
      <c r="K11" s="726">
        <v>0</v>
      </c>
      <c r="L11" s="726">
        <v>1463863.7934942257</v>
      </c>
      <c r="M11" s="726">
        <v>302207.74655333941</v>
      </c>
      <c r="N11" s="726">
        <v>56853.605530742752</v>
      </c>
      <c r="O11" s="726">
        <v>233672.17088876702</v>
      </c>
      <c r="P11" s="536">
        <v>0</v>
      </c>
      <c r="Q11" s="536">
        <v>0</v>
      </c>
      <c r="R11" s="536">
        <v>0</v>
      </c>
      <c r="S11" s="536">
        <v>0</v>
      </c>
      <c r="T11" s="536">
        <v>0</v>
      </c>
      <c r="U11" s="536">
        <v>0</v>
      </c>
      <c r="V11" s="536">
        <v>0</v>
      </c>
      <c r="W11" s="536">
        <v>0</v>
      </c>
      <c r="X11" s="536">
        <v>0</v>
      </c>
      <c r="Y11" s="536">
        <v>0</v>
      </c>
      <c r="Z11" s="536">
        <v>0</v>
      </c>
      <c r="AA11" s="537">
        <v>0</v>
      </c>
    </row>
    <row r="12" spans="1:27">
      <c r="A12" s="541" t="s">
        <v>508</v>
      </c>
      <c r="B12" s="542" t="s">
        <v>509</v>
      </c>
      <c r="C12" s="728">
        <f t="shared" si="0"/>
        <v>4629500.7292521102</v>
      </c>
      <c r="D12" s="726">
        <v>4463715.0546094216</v>
      </c>
      <c r="E12" s="726">
        <v>0</v>
      </c>
      <c r="F12" s="726">
        <v>0</v>
      </c>
      <c r="G12" s="726">
        <v>0</v>
      </c>
      <c r="H12" s="726">
        <v>122677.82161066422</v>
      </c>
      <c r="I12" s="726">
        <v>0</v>
      </c>
      <c r="J12" s="726">
        <v>0</v>
      </c>
      <c r="K12" s="726">
        <v>0</v>
      </c>
      <c r="L12" s="726">
        <v>43107.853032024585</v>
      </c>
      <c r="M12" s="726">
        <v>0</v>
      </c>
      <c r="N12" s="726">
        <v>0</v>
      </c>
      <c r="O12" s="726">
        <v>0</v>
      </c>
      <c r="P12" s="536">
        <v>0</v>
      </c>
      <c r="Q12" s="536">
        <v>0</v>
      </c>
      <c r="R12" s="536">
        <v>0</v>
      </c>
      <c r="S12" s="536">
        <v>0</v>
      </c>
      <c r="T12" s="536">
        <v>0</v>
      </c>
      <c r="U12" s="536">
        <v>0</v>
      </c>
      <c r="V12" s="536">
        <v>0</v>
      </c>
      <c r="W12" s="536">
        <v>0</v>
      </c>
      <c r="X12" s="536">
        <v>0</v>
      </c>
      <c r="Y12" s="536">
        <v>0</v>
      </c>
      <c r="Z12" s="536">
        <v>0</v>
      </c>
      <c r="AA12" s="537">
        <v>0</v>
      </c>
    </row>
    <row r="13" spans="1:27">
      <c r="A13" s="541" t="s">
        <v>510</v>
      </c>
      <c r="B13" s="542" t="s">
        <v>511</v>
      </c>
      <c r="C13" s="728">
        <f t="shared" si="0"/>
        <v>749878.27899200947</v>
      </c>
      <c r="D13" s="726">
        <v>602741.99599118775</v>
      </c>
      <c r="E13" s="726">
        <v>0</v>
      </c>
      <c r="F13" s="726">
        <v>0</v>
      </c>
      <c r="G13" s="726">
        <v>0</v>
      </c>
      <c r="H13" s="726">
        <v>54998.580038363303</v>
      </c>
      <c r="I13" s="726">
        <v>0</v>
      </c>
      <c r="J13" s="726">
        <v>0</v>
      </c>
      <c r="K13" s="726">
        <v>0</v>
      </c>
      <c r="L13" s="726">
        <v>92137.702962458367</v>
      </c>
      <c r="M13" s="726">
        <v>0</v>
      </c>
      <c r="N13" s="726">
        <v>0</v>
      </c>
      <c r="O13" s="726">
        <v>74197.551004099616</v>
      </c>
      <c r="P13" s="536">
        <v>0</v>
      </c>
      <c r="Q13" s="536">
        <v>0</v>
      </c>
      <c r="R13" s="536">
        <v>0</v>
      </c>
      <c r="S13" s="536">
        <v>0</v>
      </c>
      <c r="T13" s="536">
        <v>0</v>
      </c>
      <c r="U13" s="536">
        <v>0</v>
      </c>
      <c r="V13" s="536">
        <v>0</v>
      </c>
      <c r="W13" s="536">
        <v>0</v>
      </c>
      <c r="X13" s="536">
        <v>0</v>
      </c>
      <c r="Y13" s="536">
        <v>0</v>
      </c>
      <c r="Z13" s="536">
        <v>0</v>
      </c>
      <c r="AA13" s="537">
        <v>0</v>
      </c>
    </row>
    <row r="14" spans="1:27">
      <c r="A14" s="541" t="s">
        <v>512</v>
      </c>
      <c r="B14" s="542" t="s">
        <v>513</v>
      </c>
      <c r="C14" s="728">
        <f t="shared" si="0"/>
        <v>1454324.2841879211</v>
      </c>
      <c r="D14" s="726">
        <v>1174863.8041762409</v>
      </c>
      <c r="E14" s="726">
        <v>0</v>
      </c>
      <c r="F14" s="726">
        <v>0</v>
      </c>
      <c r="G14" s="726">
        <v>0</v>
      </c>
      <c r="H14" s="726">
        <v>245569.40392406011</v>
      </c>
      <c r="I14" s="726">
        <v>19335.447158729465</v>
      </c>
      <c r="J14" s="726">
        <v>0</v>
      </c>
      <c r="K14" s="726">
        <v>0</v>
      </c>
      <c r="L14" s="726">
        <v>33891.076087620051</v>
      </c>
      <c r="M14" s="726"/>
      <c r="N14" s="726">
        <v>0</v>
      </c>
      <c r="O14" s="726">
        <v>0</v>
      </c>
      <c r="P14" s="536">
        <v>0</v>
      </c>
      <c r="Q14" s="536">
        <v>0</v>
      </c>
      <c r="R14" s="536">
        <v>0</v>
      </c>
      <c r="S14" s="536">
        <v>0</v>
      </c>
      <c r="T14" s="536">
        <v>0</v>
      </c>
      <c r="U14" s="536">
        <v>0</v>
      </c>
      <c r="V14" s="536">
        <v>0</v>
      </c>
      <c r="W14" s="536">
        <v>0</v>
      </c>
      <c r="X14" s="536">
        <v>0</v>
      </c>
      <c r="Y14" s="536">
        <v>0</v>
      </c>
      <c r="Z14" s="536">
        <v>0</v>
      </c>
      <c r="AA14" s="537">
        <v>0</v>
      </c>
    </row>
    <row r="15" spans="1:27">
      <c r="A15" s="541">
        <v>1.2</v>
      </c>
      <c r="B15" s="542" t="s">
        <v>806</v>
      </c>
      <c r="C15" s="540">
        <f t="shared" si="0"/>
        <v>4019565.04</v>
      </c>
      <c r="D15" s="726">
        <v>372855.52</v>
      </c>
      <c r="E15" s="726">
        <v>1043.92</v>
      </c>
      <c r="F15" s="536">
        <v>0</v>
      </c>
      <c r="G15" s="536">
        <v>0</v>
      </c>
      <c r="H15" s="536">
        <v>757203.02</v>
      </c>
      <c r="I15" s="536">
        <v>107674.22</v>
      </c>
      <c r="J15" s="536">
        <v>137094.24</v>
      </c>
      <c r="K15" s="536">
        <v>0</v>
      </c>
      <c r="L15" s="536">
        <v>2889506.5</v>
      </c>
      <c r="M15" s="536">
        <v>397801.01</v>
      </c>
      <c r="N15" s="536">
        <v>367429.32</v>
      </c>
      <c r="O15" s="536">
        <v>936043.75</v>
      </c>
      <c r="P15" s="536">
        <v>0</v>
      </c>
      <c r="Q15" s="536">
        <v>0</v>
      </c>
      <c r="R15" s="536">
        <v>0</v>
      </c>
      <c r="S15" s="536">
        <v>0</v>
      </c>
      <c r="T15" s="536">
        <v>0</v>
      </c>
      <c r="U15" s="536">
        <v>0</v>
      </c>
      <c r="V15" s="536">
        <v>0</v>
      </c>
      <c r="W15" s="536">
        <v>0</v>
      </c>
      <c r="X15" s="536">
        <v>0</v>
      </c>
      <c r="Y15" s="536">
        <v>0</v>
      </c>
      <c r="Z15" s="536">
        <v>0</v>
      </c>
      <c r="AA15" s="537">
        <v>0</v>
      </c>
    </row>
    <row r="16" spans="1:27">
      <c r="A16" s="538">
        <v>1.3</v>
      </c>
      <c r="B16" s="542" t="s">
        <v>514</v>
      </c>
      <c r="C16" s="543"/>
      <c r="D16" s="544"/>
      <c r="E16" s="544"/>
      <c r="F16" s="544"/>
      <c r="G16" s="544"/>
      <c r="H16" s="544"/>
      <c r="I16" s="544"/>
      <c r="J16" s="544"/>
      <c r="K16" s="544"/>
      <c r="L16" s="544"/>
      <c r="M16" s="544"/>
      <c r="N16" s="544"/>
      <c r="O16" s="544"/>
      <c r="P16" s="544"/>
      <c r="Q16" s="544"/>
      <c r="R16" s="544"/>
      <c r="S16" s="544"/>
      <c r="T16" s="544"/>
      <c r="U16" s="544"/>
      <c r="V16" s="544"/>
      <c r="W16" s="544"/>
      <c r="X16" s="544"/>
      <c r="Y16" s="544"/>
      <c r="Z16" s="544"/>
      <c r="AA16" s="545"/>
    </row>
    <row r="17" spans="1:27">
      <c r="A17" s="546" t="s">
        <v>515</v>
      </c>
      <c r="B17" s="542" t="s">
        <v>516</v>
      </c>
      <c r="C17" s="547">
        <f t="shared" ref="C17:C20" si="1">SUM(D17,H17,L17,T17)</f>
        <v>176216546.9148936</v>
      </c>
      <c r="D17" s="536">
        <v>158974252.46184146</v>
      </c>
      <c r="E17" s="536">
        <v>888582.67648139189</v>
      </c>
      <c r="F17" s="536">
        <v>0</v>
      </c>
      <c r="G17" s="536">
        <v>0</v>
      </c>
      <c r="H17" s="536">
        <v>12137346.496233115</v>
      </c>
      <c r="I17" s="536">
        <v>2698006.2341009709</v>
      </c>
      <c r="J17" s="536">
        <v>576780.09857687552</v>
      </c>
      <c r="K17" s="536">
        <v>0</v>
      </c>
      <c r="L17" s="536">
        <v>5104947.9568190314</v>
      </c>
      <c r="M17" s="536">
        <v>659456.49685857783</v>
      </c>
      <c r="N17" s="536">
        <v>770480.0875035252</v>
      </c>
      <c r="O17" s="536">
        <v>1736945.2214548266</v>
      </c>
      <c r="P17" s="536">
        <v>0</v>
      </c>
      <c r="Q17" s="536">
        <v>0</v>
      </c>
      <c r="R17" s="536">
        <v>0</v>
      </c>
      <c r="S17" s="536">
        <v>0</v>
      </c>
      <c r="T17" s="536">
        <v>0</v>
      </c>
      <c r="U17" s="536">
        <v>0</v>
      </c>
      <c r="V17" s="536">
        <v>0</v>
      </c>
      <c r="W17" s="536">
        <v>0</v>
      </c>
      <c r="X17" s="536">
        <v>0</v>
      </c>
      <c r="Y17" s="536">
        <v>0</v>
      </c>
      <c r="Z17" s="536">
        <v>0</v>
      </c>
      <c r="AA17" s="537">
        <v>0</v>
      </c>
    </row>
    <row r="18" spans="1:27">
      <c r="A18" s="546" t="s">
        <v>517</v>
      </c>
      <c r="B18" s="542" t="s">
        <v>518</v>
      </c>
      <c r="C18" s="547">
        <f t="shared" si="1"/>
        <v>64939275.163927227</v>
      </c>
      <c r="D18" s="536">
        <v>58265633.045679107</v>
      </c>
      <c r="E18" s="536">
        <v>188820.84917199338</v>
      </c>
      <c r="F18" s="536">
        <v>0</v>
      </c>
      <c r="G18" s="536">
        <v>0</v>
      </c>
      <c r="H18" s="536">
        <v>5040641.6926717907</v>
      </c>
      <c r="I18" s="536">
        <v>936231.29736777057</v>
      </c>
      <c r="J18" s="536">
        <v>282696.02260079235</v>
      </c>
      <c r="K18" s="536">
        <v>0</v>
      </c>
      <c r="L18" s="536">
        <v>1633000.425576329</v>
      </c>
      <c r="M18" s="536">
        <v>302207.74655333941</v>
      </c>
      <c r="N18" s="536">
        <v>56853.605530742752</v>
      </c>
      <c r="O18" s="536">
        <v>307869.72189286666</v>
      </c>
      <c r="P18" s="536">
        <v>0</v>
      </c>
      <c r="Q18" s="536">
        <v>0</v>
      </c>
      <c r="R18" s="536">
        <v>0</v>
      </c>
      <c r="S18" s="536">
        <v>0</v>
      </c>
      <c r="T18" s="536">
        <v>0</v>
      </c>
      <c r="U18" s="536">
        <v>0</v>
      </c>
      <c r="V18" s="536">
        <v>0</v>
      </c>
      <c r="W18" s="536">
        <v>0</v>
      </c>
      <c r="X18" s="536">
        <v>0</v>
      </c>
      <c r="Y18" s="536">
        <v>0</v>
      </c>
      <c r="Z18" s="536">
        <v>0</v>
      </c>
      <c r="AA18" s="537">
        <v>0</v>
      </c>
    </row>
    <row r="19" spans="1:27">
      <c r="A19" s="546" t="s">
        <v>519</v>
      </c>
      <c r="B19" s="542" t="s">
        <v>520</v>
      </c>
      <c r="C19" s="547">
        <f t="shared" si="1"/>
        <v>309096501.46510828</v>
      </c>
      <c r="D19" s="536">
        <v>279162771.48816043</v>
      </c>
      <c r="E19" s="536">
        <v>1419232.103518609</v>
      </c>
      <c r="F19" s="536">
        <v>0</v>
      </c>
      <c r="G19" s="536">
        <v>0</v>
      </c>
      <c r="H19" s="536">
        <v>22302781.663766846</v>
      </c>
      <c r="I19" s="536">
        <v>5102365.6458990276</v>
      </c>
      <c r="J19" s="536">
        <v>755231.90142312448</v>
      </c>
      <c r="K19" s="536">
        <v>0</v>
      </c>
      <c r="L19" s="536">
        <v>7630948.3131809682</v>
      </c>
      <c r="M19" s="536">
        <v>967490.55314142222</v>
      </c>
      <c r="N19" s="536">
        <v>904834.40249647491</v>
      </c>
      <c r="O19" s="536">
        <v>1295475.6985451728</v>
      </c>
      <c r="P19" s="536">
        <v>0</v>
      </c>
      <c r="Q19" s="536">
        <v>0</v>
      </c>
      <c r="R19" s="536">
        <v>0</v>
      </c>
      <c r="S19" s="536">
        <v>0</v>
      </c>
      <c r="T19" s="536">
        <v>0</v>
      </c>
      <c r="U19" s="536">
        <v>0</v>
      </c>
      <c r="V19" s="536">
        <v>0</v>
      </c>
      <c r="W19" s="536">
        <v>0</v>
      </c>
      <c r="X19" s="536">
        <v>0</v>
      </c>
      <c r="Y19" s="536">
        <v>0</v>
      </c>
      <c r="Z19" s="536">
        <v>0</v>
      </c>
      <c r="AA19" s="537">
        <v>0</v>
      </c>
    </row>
    <row r="20" spans="1:27">
      <c r="A20" s="546" t="s">
        <v>521</v>
      </c>
      <c r="B20" s="542" t="s">
        <v>522</v>
      </c>
      <c r="C20" s="547">
        <f t="shared" si="1"/>
        <v>234812826.95607263</v>
      </c>
      <c r="D20" s="536">
        <v>211391596.81432074</v>
      </c>
      <c r="E20" s="536">
        <v>663847.15082800668</v>
      </c>
      <c r="F20" s="536">
        <v>0</v>
      </c>
      <c r="G20" s="536">
        <v>0</v>
      </c>
      <c r="H20" s="536">
        <v>17032306.467328209</v>
      </c>
      <c r="I20" s="536">
        <v>3136923.9326322288</v>
      </c>
      <c r="J20" s="536">
        <v>439978.97739920765</v>
      </c>
      <c r="K20" s="536">
        <v>0</v>
      </c>
      <c r="L20" s="536">
        <v>6388923.6744236704</v>
      </c>
      <c r="M20" s="536">
        <v>798392.25344666059</v>
      </c>
      <c r="N20" s="536">
        <v>738746.39446925721</v>
      </c>
      <c r="O20" s="536">
        <v>983765.27810713334</v>
      </c>
      <c r="P20" s="536">
        <v>0</v>
      </c>
      <c r="Q20" s="536">
        <v>0</v>
      </c>
      <c r="R20" s="536">
        <v>0</v>
      </c>
      <c r="S20" s="536">
        <v>0</v>
      </c>
      <c r="T20" s="536">
        <v>0</v>
      </c>
      <c r="U20" s="536">
        <v>0</v>
      </c>
      <c r="V20" s="536">
        <v>0</v>
      </c>
      <c r="W20" s="536">
        <v>0</v>
      </c>
      <c r="X20" s="536">
        <v>0</v>
      </c>
      <c r="Y20" s="536">
        <v>0</v>
      </c>
      <c r="Z20" s="536">
        <v>0</v>
      </c>
      <c r="AA20" s="537">
        <v>0</v>
      </c>
    </row>
    <row r="21" spans="1:27">
      <c r="A21" s="548">
        <v>1.4</v>
      </c>
      <c r="B21" s="542" t="s">
        <v>607</v>
      </c>
      <c r="C21" s="547">
        <v>0</v>
      </c>
      <c r="D21" s="536">
        <v>0</v>
      </c>
      <c r="E21" s="536">
        <v>0</v>
      </c>
      <c r="F21" s="536">
        <v>0</v>
      </c>
      <c r="G21" s="536">
        <v>0</v>
      </c>
      <c r="H21" s="536">
        <v>0</v>
      </c>
      <c r="I21" s="536">
        <v>0</v>
      </c>
      <c r="J21" s="536">
        <v>0</v>
      </c>
      <c r="K21" s="536">
        <v>0</v>
      </c>
      <c r="L21" s="536">
        <v>0</v>
      </c>
      <c r="M21" s="536">
        <v>0</v>
      </c>
      <c r="N21" s="536">
        <v>0</v>
      </c>
      <c r="O21" s="536">
        <v>0</v>
      </c>
      <c r="P21" s="536">
        <v>0</v>
      </c>
      <c r="Q21" s="536">
        <v>0</v>
      </c>
      <c r="R21" s="536">
        <v>0</v>
      </c>
      <c r="S21" s="536">
        <v>0</v>
      </c>
      <c r="T21" s="536">
        <v>0</v>
      </c>
      <c r="U21" s="536">
        <v>0</v>
      </c>
      <c r="V21" s="536">
        <v>0</v>
      </c>
      <c r="W21" s="536">
        <v>0</v>
      </c>
      <c r="X21" s="536">
        <v>0</v>
      </c>
      <c r="Y21" s="536">
        <v>0</v>
      </c>
      <c r="Z21" s="536">
        <v>0</v>
      </c>
      <c r="AA21" s="537">
        <v>0</v>
      </c>
    </row>
    <row r="22" spans="1:27" ht="14.4" thickBot="1">
      <c r="A22" s="549">
        <v>1.5</v>
      </c>
      <c r="B22" s="742" t="s">
        <v>914</v>
      </c>
      <c r="C22" s="550">
        <v>0</v>
      </c>
      <c r="D22" s="551">
        <v>0</v>
      </c>
      <c r="E22" s="551">
        <v>0</v>
      </c>
      <c r="F22" s="551">
        <v>0</v>
      </c>
      <c r="G22" s="551">
        <v>0</v>
      </c>
      <c r="H22" s="551">
        <v>0</v>
      </c>
      <c r="I22" s="551">
        <v>0</v>
      </c>
      <c r="J22" s="551">
        <v>0</v>
      </c>
      <c r="K22" s="551">
        <v>0</v>
      </c>
      <c r="L22" s="551">
        <v>0</v>
      </c>
      <c r="M22" s="551">
        <v>0</v>
      </c>
      <c r="N22" s="551">
        <v>0</v>
      </c>
      <c r="O22" s="551">
        <v>0</v>
      </c>
      <c r="P22" s="551">
        <v>0</v>
      </c>
      <c r="Q22" s="551">
        <v>0</v>
      </c>
      <c r="R22" s="551">
        <v>0</v>
      </c>
      <c r="S22" s="551">
        <v>0</v>
      </c>
      <c r="T22" s="551">
        <v>0</v>
      </c>
      <c r="U22" s="551">
        <v>0</v>
      </c>
      <c r="V22" s="551">
        <v>0</v>
      </c>
      <c r="W22" s="551">
        <v>0</v>
      </c>
      <c r="X22" s="551">
        <v>0</v>
      </c>
      <c r="Y22" s="551">
        <v>0</v>
      </c>
      <c r="Z22" s="551">
        <v>0</v>
      </c>
      <c r="AA22" s="552">
        <v>0</v>
      </c>
    </row>
    <row r="23" spans="1:27">
      <c r="H23" s="722"/>
    </row>
    <row r="24" spans="1:27">
      <c r="D24" s="722"/>
      <c r="E24" s="370"/>
      <c r="F24" s="370"/>
      <c r="G24" s="370"/>
      <c r="H24" s="722"/>
      <c r="I24" s="370"/>
      <c r="J24" s="370"/>
      <c r="K24" s="370"/>
      <c r="L24" s="722"/>
      <c r="M24" s="370"/>
      <c r="N24" s="370"/>
      <c r="O24" s="370"/>
      <c r="P24" s="370"/>
      <c r="Q24" s="370"/>
      <c r="R24" s="370"/>
      <c r="S24" s="370"/>
      <c r="T24" s="370"/>
      <c r="U24" s="370"/>
      <c r="V24" s="370"/>
      <c r="W24" s="370"/>
      <c r="X24" s="370"/>
      <c r="Y24" s="370"/>
      <c r="Z24" s="370"/>
      <c r="AA24" s="370"/>
    </row>
    <row r="25" spans="1:27">
      <c r="D25" s="722"/>
      <c r="E25" s="370"/>
      <c r="F25" s="370"/>
      <c r="G25" s="370"/>
      <c r="H25" s="722"/>
      <c r="I25" s="370"/>
      <c r="J25" s="370"/>
      <c r="K25" s="370"/>
      <c r="L25" s="722"/>
    </row>
    <row r="26" spans="1:27">
      <c r="D26" s="722"/>
      <c r="H26" s="722"/>
      <c r="L26" s="722"/>
    </row>
    <row r="27" spans="1:27">
      <c r="D27" s="722"/>
      <c r="H27" s="722"/>
      <c r="L27" s="722"/>
    </row>
    <row r="28" spans="1:27">
      <c r="D28" s="722"/>
      <c r="H28" s="722"/>
      <c r="L28" s="722"/>
    </row>
    <row r="29" spans="1:27">
      <c r="D29" s="722"/>
      <c r="H29" s="722"/>
      <c r="L29" s="722"/>
    </row>
    <row r="30" spans="1:27">
      <c r="D30" s="722"/>
      <c r="H30" s="722"/>
      <c r="L30" s="722"/>
    </row>
    <row r="31" spans="1:27">
      <c r="D31" s="722"/>
      <c r="E31" s="722"/>
      <c r="F31" s="722"/>
      <c r="G31" s="722"/>
      <c r="H31" s="722"/>
      <c r="I31" s="722"/>
      <c r="J31" s="722"/>
      <c r="K31" s="722"/>
      <c r="L31" s="722"/>
      <c r="M31" s="722"/>
      <c r="N31" s="722"/>
      <c r="O31" s="722"/>
    </row>
    <row r="32" spans="1:27">
      <c r="D32" s="724"/>
      <c r="E32" s="724"/>
      <c r="F32" s="724"/>
      <c r="G32" s="724"/>
      <c r="H32" s="724"/>
      <c r="I32" s="724"/>
      <c r="J32" s="724"/>
      <c r="K32" s="724"/>
      <c r="L32" s="724"/>
      <c r="M32" s="724"/>
      <c r="N32" s="724"/>
      <c r="O32" s="724"/>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36"/>
  <sheetViews>
    <sheetView showGridLines="0" zoomScale="80" zoomScaleNormal="80" workbookViewId="0">
      <pane xSplit="2" ySplit="6" topLeftCell="C7" activePane="bottomRight" state="frozen"/>
      <selection activeCell="C24" sqref="C24"/>
      <selection pane="topRight" activeCell="C24" sqref="C24"/>
      <selection pane="bottomLeft" activeCell="C24" sqref="C24"/>
      <selection pane="bottomRight" activeCell="B35" sqref="B35"/>
    </sheetView>
  </sheetViews>
  <sheetFormatPr defaultColWidth="9.21875" defaultRowHeight="12"/>
  <cols>
    <col min="1" max="1" width="14.109375" style="70" bestFit="1" customWidth="1"/>
    <col min="2" max="2" width="93.44140625" style="70" customWidth="1"/>
    <col min="3" max="3" width="14.6640625" style="70" customWidth="1"/>
    <col min="4" max="5" width="16.109375" style="70" customWidth="1"/>
    <col min="6" max="6" width="16.109375" style="81" customWidth="1"/>
    <col min="7" max="7" width="25.21875" style="81" customWidth="1"/>
    <col min="8" max="8" width="16.109375" style="70" customWidth="1"/>
    <col min="9" max="11" width="16.109375" style="81" customWidth="1"/>
    <col min="12" max="12" width="26.21875" style="81" customWidth="1"/>
    <col min="13" max="16384" width="9.21875" style="70"/>
  </cols>
  <sheetData>
    <row r="1" spans="1:12" ht="13.8">
      <c r="A1" s="335" t="s">
        <v>869</v>
      </c>
      <c r="B1" s="337" t="str">
        <f>Info!C2</f>
        <v>კრისტალი</v>
      </c>
      <c r="F1" s="70"/>
      <c r="G1" s="70"/>
      <c r="I1" s="70"/>
      <c r="J1" s="70"/>
      <c r="K1" s="70"/>
      <c r="L1" s="70"/>
    </row>
    <row r="2" spans="1:12" ht="13.8">
      <c r="A2" s="335" t="s">
        <v>88</v>
      </c>
      <c r="B2" s="336">
        <f>'1. key ratios'!B2</f>
        <v>46203</v>
      </c>
      <c r="F2" s="70"/>
      <c r="G2" s="70"/>
      <c r="I2" s="70"/>
      <c r="J2" s="70"/>
      <c r="K2" s="70"/>
      <c r="L2" s="70"/>
    </row>
    <row r="3" spans="1:12">
      <c r="A3" s="50" t="s">
        <v>524</v>
      </c>
      <c r="F3" s="70"/>
      <c r="G3" s="70"/>
      <c r="I3" s="70"/>
      <c r="J3" s="70"/>
      <c r="K3" s="70"/>
      <c r="L3" s="70"/>
    </row>
    <row r="4" spans="1:12">
      <c r="D4" s="70">
        <v>3</v>
      </c>
      <c r="E4" s="70">
        <f>D4+1</f>
        <v>4</v>
      </c>
      <c r="F4" s="70">
        <f>E4+1</f>
        <v>5</v>
      </c>
      <c r="I4" s="70">
        <f>F4+1</f>
        <v>6</v>
      </c>
      <c r="J4" s="70">
        <f>I4+1</f>
        <v>7</v>
      </c>
      <c r="K4" s="70">
        <f>J4+1</f>
        <v>8</v>
      </c>
      <c r="L4" s="70"/>
    </row>
    <row r="5" spans="1:12">
      <c r="A5" s="851" t="s">
        <v>525</v>
      </c>
      <c r="B5" s="852"/>
      <c r="C5" s="895" t="s">
        <v>526</v>
      </c>
      <c r="D5" s="896"/>
      <c r="E5" s="896"/>
      <c r="F5" s="896"/>
      <c r="G5" s="896"/>
      <c r="H5" s="895" t="s">
        <v>818</v>
      </c>
      <c r="I5" s="897"/>
      <c r="J5" s="897"/>
      <c r="K5" s="897"/>
      <c r="L5" s="898"/>
    </row>
    <row r="6" spans="1:12" ht="66" customHeight="1">
      <c r="A6" s="853"/>
      <c r="B6" s="854"/>
      <c r="C6" s="51"/>
      <c r="D6" s="68" t="s">
        <v>803</v>
      </c>
      <c r="E6" s="68" t="s">
        <v>802</v>
      </c>
      <c r="F6" s="68" t="s">
        <v>801</v>
      </c>
      <c r="G6" s="68" t="s">
        <v>800</v>
      </c>
      <c r="H6" s="82"/>
      <c r="I6" s="68" t="s">
        <v>803</v>
      </c>
      <c r="J6" s="68" t="s">
        <v>802</v>
      </c>
      <c r="K6" s="68" t="s">
        <v>801</v>
      </c>
      <c r="L6" s="68" t="s">
        <v>800</v>
      </c>
    </row>
    <row r="7" spans="1:12">
      <c r="A7" s="65">
        <v>1</v>
      </c>
      <c r="B7" s="71" t="s">
        <v>449</v>
      </c>
      <c r="C7" s="518">
        <v>0</v>
      </c>
      <c r="D7" s="495">
        <v>0</v>
      </c>
      <c r="E7" s="495">
        <v>0</v>
      </c>
      <c r="F7" s="495">
        <v>0</v>
      </c>
      <c r="G7" s="517">
        <v>0</v>
      </c>
      <c r="H7" s="518">
        <v>0</v>
      </c>
      <c r="I7" s="495">
        <v>0</v>
      </c>
      <c r="J7" s="495">
        <v>0</v>
      </c>
      <c r="K7" s="495">
        <v>0</v>
      </c>
      <c r="L7" s="517">
        <v>0</v>
      </c>
    </row>
    <row r="8" spans="1:12">
      <c r="A8" s="65">
        <v>2</v>
      </c>
      <c r="B8" s="71" t="s">
        <v>450</v>
      </c>
      <c r="C8" s="518">
        <v>72896.585909791233</v>
      </c>
      <c r="D8" s="495">
        <v>60382.699604150803</v>
      </c>
      <c r="E8" s="495">
        <v>12513.886305640426</v>
      </c>
      <c r="F8" s="495">
        <v>0</v>
      </c>
      <c r="G8" s="517">
        <v>0</v>
      </c>
      <c r="H8" s="518">
        <v>2336.8199999999997</v>
      </c>
      <c r="I8" s="495">
        <v>140.24</v>
      </c>
      <c r="J8" s="495">
        <v>2196.58</v>
      </c>
      <c r="K8" s="495">
        <v>0</v>
      </c>
      <c r="L8" s="517">
        <v>0</v>
      </c>
    </row>
    <row r="9" spans="1:12">
      <c r="A9" s="65">
        <v>3</v>
      </c>
      <c r="B9" s="71" t="s">
        <v>779</v>
      </c>
      <c r="C9" s="518">
        <v>27164.791829838603</v>
      </c>
      <c r="D9" s="495">
        <v>27164.791829838603</v>
      </c>
      <c r="E9" s="495">
        <v>0</v>
      </c>
      <c r="F9" s="495">
        <v>0</v>
      </c>
      <c r="G9" s="517">
        <v>0</v>
      </c>
      <c r="H9" s="518">
        <v>164.61</v>
      </c>
      <c r="I9" s="495">
        <v>164.61</v>
      </c>
      <c r="J9" s="495">
        <v>0</v>
      </c>
      <c r="K9" s="495">
        <v>0</v>
      </c>
      <c r="L9" s="517">
        <v>0</v>
      </c>
    </row>
    <row r="10" spans="1:12">
      <c r="A10" s="65">
        <v>4</v>
      </c>
      <c r="B10" s="71" t="s">
        <v>451</v>
      </c>
      <c r="C10" s="518">
        <v>0</v>
      </c>
      <c r="D10" s="495">
        <v>0</v>
      </c>
      <c r="E10" s="495">
        <v>0</v>
      </c>
      <c r="F10" s="495">
        <v>0</v>
      </c>
      <c r="G10" s="517">
        <v>0</v>
      </c>
      <c r="H10" s="518">
        <v>0</v>
      </c>
      <c r="I10" s="495">
        <v>0</v>
      </c>
      <c r="J10" s="495">
        <v>0</v>
      </c>
      <c r="K10" s="495">
        <v>0</v>
      </c>
      <c r="L10" s="517">
        <v>0</v>
      </c>
    </row>
    <row r="11" spans="1:12">
      <c r="A11" s="65">
        <v>5</v>
      </c>
      <c r="B11" s="71" t="s">
        <v>452</v>
      </c>
      <c r="C11" s="518">
        <v>2096453.8078585619</v>
      </c>
      <c r="D11" s="495">
        <v>2006132.3405399157</v>
      </c>
      <c r="E11" s="495">
        <v>79381.002888235511</v>
      </c>
      <c r="F11" s="495">
        <v>10940.46443041061</v>
      </c>
      <c r="G11" s="517">
        <v>0</v>
      </c>
      <c r="H11" s="518">
        <v>32363.529999999995</v>
      </c>
      <c r="I11" s="495">
        <v>11392.119999999997</v>
      </c>
      <c r="J11" s="495">
        <v>11775</v>
      </c>
      <c r="K11" s="495">
        <v>9196.41</v>
      </c>
      <c r="L11" s="517">
        <v>0</v>
      </c>
    </row>
    <row r="12" spans="1:12">
      <c r="A12" s="65">
        <v>6</v>
      </c>
      <c r="B12" s="71" t="s">
        <v>453</v>
      </c>
      <c r="C12" s="518">
        <v>10799995.536482422</v>
      </c>
      <c r="D12" s="495">
        <v>9345158.2906162348</v>
      </c>
      <c r="E12" s="495">
        <v>812374.50851555448</v>
      </c>
      <c r="F12" s="495">
        <v>642462.73735063314</v>
      </c>
      <c r="G12" s="517">
        <v>0</v>
      </c>
      <c r="H12" s="518">
        <v>600783.02000000014</v>
      </c>
      <c r="I12" s="495">
        <v>66581.840000000011</v>
      </c>
      <c r="J12" s="495">
        <v>42672.59</v>
      </c>
      <c r="K12" s="495">
        <v>491528.59000000014</v>
      </c>
      <c r="L12" s="517">
        <v>0</v>
      </c>
    </row>
    <row r="13" spans="1:12">
      <c r="A13" s="65">
        <v>7</v>
      </c>
      <c r="B13" s="71" t="s">
        <v>454</v>
      </c>
      <c r="C13" s="518">
        <v>1959257.6104472536</v>
      </c>
      <c r="D13" s="495">
        <v>1701559.6752906053</v>
      </c>
      <c r="E13" s="495">
        <v>125681.23464599666</v>
      </c>
      <c r="F13" s="495">
        <v>132016.70051065166</v>
      </c>
      <c r="G13" s="517">
        <v>0</v>
      </c>
      <c r="H13" s="518">
        <v>131533.35000000003</v>
      </c>
      <c r="I13" s="495">
        <v>13581.750000000005</v>
      </c>
      <c r="J13" s="495">
        <v>8683.5799999999981</v>
      </c>
      <c r="K13" s="495">
        <v>109268.02000000002</v>
      </c>
      <c r="L13" s="517">
        <v>0</v>
      </c>
    </row>
    <row r="14" spans="1:12">
      <c r="A14" s="65">
        <v>8</v>
      </c>
      <c r="B14" s="71" t="s">
        <v>455</v>
      </c>
      <c r="C14" s="518">
        <v>18891821.849706426</v>
      </c>
      <c r="D14" s="495">
        <v>16872394.851139296</v>
      </c>
      <c r="E14" s="495">
        <v>1203885.2878140311</v>
      </c>
      <c r="F14" s="495">
        <v>815541.71075309685</v>
      </c>
      <c r="G14" s="517">
        <v>0</v>
      </c>
      <c r="H14" s="518">
        <v>894390.25</v>
      </c>
      <c r="I14" s="495">
        <v>142061.22999999992</v>
      </c>
      <c r="J14" s="495">
        <v>109242.31000000004</v>
      </c>
      <c r="K14" s="495">
        <v>643086.71</v>
      </c>
      <c r="L14" s="517">
        <v>0</v>
      </c>
    </row>
    <row r="15" spans="1:12">
      <c r="A15" s="65">
        <v>9</v>
      </c>
      <c r="B15" s="71" t="s">
        <v>456</v>
      </c>
      <c r="C15" s="518">
        <v>4267497.3721840354</v>
      </c>
      <c r="D15" s="495">
        <v>3825891.0221138019</v>
      </c>
      <c r="E15" s="495">
        <v>253686.48228557149</v>
      </c>
      <c r="F15" s="495">
        <v>187919.86778466241</v>
      </c>
      <c r="G15" s="517">
        <v>0</v>
      </c>
      <c r="H15" s="518">
        <v>217264.16000000003</v>
      </c>
      <c r="I15" s="495">
        <v>30693.930000000011</v>
      </c>
      <c r="J15" s="495">
        <v>40980.360000000015</v>
      </c>
      <c r="K15" s="495">
        <v>145589.87</v>
      </c>
      <c r="L15" s="517">
        <v>0</v>
      </c>
    </row>
    <row r="16" spans="1:12">
      <c r="A16" s="65">
        <v>10</v>
      </c>
      <c r="B16" s="71" t="s">
        <v>457</v>
      </c>
      <c r="C16" s="518">
        <v>4126467.1989056552</v>
      </c>
      <c r="D16" s="495">
        <v>3529864.4502911922</v>
      </c>
      <c r="E16" s="495">
        <v>366556.75483172189</v>
      </c>
      <c r="F16" s="495">
        <v>230045.99378274102</v>
      </c>
      <c r="G16" s="517">
        <v>0</v>
      </c>
      <c r="H16" s="518">
        <v>224879.00999999998</v>
      </c>
      <c r="I16" s="495">
        <v>32509.310000000005</v>
      </c>
      <c r="J16" s="495">
        <v>24300.91</v>
      </c>
      <c r="K16" s="495">
        <v>168068.78999999998</v>
      </c>
      <c r="L16" s="517">
        <v>0</v>
      </c>
    </row>
    <row r="17" spans="1:12">
      <c r="A17" s="65">
        <v>11</v>
      </c>
      <c r="B17" s="71" t="s">
        <v>458</v>
      </c>
      <c r="C17" s="518">
        <v>13697960.410203317</v>
      </c>
      <c r="D17" s="495">
        <v>12633149.614000063</v>
      </c>
      <c r="E17" s="495">
        <v>612105.65932760446</v>
      </c>
      <c r="F17" s="495">
        <v>452705.13687564951</v>
      </c>
      <c r="G17" s="517">
        <v>0</v>
      </c>
      <c r="H17" s="518">
        <v>559877.12</v>
      </c>
      <c r="I17" s="495">
        <v>136102.52000000008</v>
      </c>
      <c r="J17" s="495">
        <v>57463.91</v>
      </c>
      <c r="K17" s="495">
        <v>366310.68999999994</v>
      </c>
      <c r="L17" s="517">
        <v>0</v>
      </c>
    </row>
    <row r="18" spans="1:12">
      <c r="A18" s="65">
        <v>12</v>
      </c>
      <c r="B18" s="71" t="s">
        <v>459</v>
      </c>
      <c r="C18" s="518">
        <v>8775474.8779213931</v>
      </c>
      <c r="D18" s="495">
        <v>7809410.4656361518</v>
      </c>
      <c r="E18" s="495">
        <v>705802.19434614747</v>
      </c>
      <c r="F18" s="495">
        <v>260262.21793909298</v>
      </c>
      <c r="G18" s="517">
        <v>0</v>
      </c>
      <c r="H18" s="518">
        <v>346524.13999999996</v>
      </c>
      <c r="I18" s="495">
        <v>72059.719999999928</v>
      </c>
      <c r="J18" s="495">
        <v>56961.159999999996</v>
      </c>
      <c r="K18" s="495">
        <v>217503.26000000004</v>
      </c>
      <c r="L18" s="517">
        <v>0</v>
      </c>
    </row>
    <row r="19" spans="1:12">
      <c r="A19" s="65">
        <v>13</v>
      </c>
      <c r="B19" s="71" t="s">
        <v>460</v>
      </c>
      <c r="C19" s="518">
        <v>654390.88017811347</v>
      </c>
      <c r="D19" s="495">
        <v>557630.32149955851</v>
      </c>
      <c r="E19" s="495">
        <v>60822.441311089809</v>
      </c>
      <c r="F19" s="495">
        <v>35938.117367465202</v>
      </c>
      <c r="G19" s="517">
        <v>0</v>
      </c>
      <c r="H19" s="518">
        <v>37961.939999999995</v>
      </c>
      <c r="I19" s="495">
        <v>6851.1900000000005</v>
      </c>
      <c r="J19" s="495">
        <v>3762.2700000000004</v>
      </c>
      <c r="K19" s="495">
        <v>27348.479999999996</v>
      </c>
      <c r="L19" s="517">
        <v>0</v>
      </c>
    </row>
    <row r="20" spans="1:12">
      <c r="A20" s="65">
        <v>14</v>
      </c>
      <c r="B20" s="71" t="s">
        <v>461</v>
      </c>
      <c r="C20" s="518">
        <v>5388740.6221014084</v>
      </c>
      <c r="D20" s="495">
        <v>4928249.2589253103</v>
      </c>
      <c r="E20" s="495">
        <v>361148.65661048592</v>
      </c>
      <c r="F20" s="495">
        <v>99342.70656561169</v>
      </c>
      <c r="G20" s="517">
        <v>0</v>
      </c>
      <c r="H20" s="518">
        <v>145912.25</v>
      </c>
      <c r="I20" s="495">
        <v>38933.389999999978</v>
      </c>
      <c r="J20" s="495">
        <v>26647.280000000002</v>
      </c>
      <c r="K20" s="495">
        <v>80331.580000000016</v>
      </c>
      <c r="L20" s="517">
        <v>0</v>
      </c>
    </row>
    <row r="21" spans="1:12">
      <c r="A21" s="65">
        <v>15</v>
      </c>
      <c r="B21" s="71" t="s">
        <v>462</v>
      </c>
      <c r="C21" s="518">
        <v>2772014.5566338212</v>
      </c>
      <c r="D21" s="495">
        <v>2414118.9634368615</v>
      </c>
      <c r="E21" s="495">
        <v>226109.17171702822</v>
      </c>
      <c r="F21" s="495">
        <v>131786.42147993174</v>
      </c>
      <c r="G21" s="517">
        <v>0</v>
      </c>
      <c r="H21" s="518">
        <v>135867.18000000002</v>
      </c>
      <c r="I21" s="495">
        <v>18102.980000000003</v>
      </c>
      <c r="J21" s="495">
        <v>15085.840000000006</v>
      </c>
      <c r="K21" s="495">
        <v>102678.36000000002</v>
      </c>
      <c r="L21" s="517">
        <v>0</v>
      </c>
    </row>
    <row r="22" spans="1:12">
      <c r="A22" s="65">
        <v>16</v>
      </c>
      <c r="B22" s="71" t="s">
        <v>463</v>
      </c>
      <c r="C22" s="518">
        <v>14130.320741831601</v>
      </c>
      <c r="D22" s="495">
        <v>14130.320741831601</v>
      </c>
      <c r="E22" s="495">
        <v>0</v>
      </c>
      <c r="F22" s="495">
        <v>0</v>
      </c>
      <c r="G22" s="517">
        <v>0</v>
      </c>
      <c r="H22" s="518">
        <v>109.31</v>
      </c>
      <c r="I22" s="495">
        <v>109.31</v>
      </c>
      <c r="J22" s="495">
        <v>0</v>
      </c>
      <c r="K22" s="495">
        <v>0</v>
      </c>
      <c r="L22" s="517">
        <v>0</v>
      </c>
    </row>
    <row r="23" spans="1:12">
      <c r="A23" s="65">
        <v>17</v>
      </c>
      <c r="B23" s="71" t="s">
        <v>464</v>
      </c>
      <c r="C23" s="518">
        <v>98009.185764417547</v>
      </c>
      <c r="D23" s="495">
        <v>98009.185764417547</v>
      </c>
      <c r="E23" s="495">
        <v>0</v>
      </c>
      <c r="F23" s="495">
        <v>0</v>
      </c>
      <c r="G23" s="517">
        <v>0</v>
      </c>
      <c r="H23" s="518">
        <v>285.54999999999995</v>
      </c>
      <c r="I23" s="495">
        <v>285.54999999999995</v>
      </c>
      <c r="J23" s="495">
        <v>0</v>
      </c>
      <c r="K23" s="495">
        <v>0</v>
      </c>
      <c r="L23" s="517">
        <v>0</v>
      </c>
    </row>
    <row r="24" spans="1:12">
      <c r="A24" s="65">
        <v>18</v>
      </c>
      <c r="B24" s="71" t="s">
        <v>465</v>
      </c>
      <c r="C24" s="518">
        <v>99809.01528982239</v>
      </c>
      <c r="D24" s="495">
        <v>95367.93746096245</v>
      </c>
      <c r="E24" s="495">
        <v>0</v>
      </c>
      <c r="F24" s="495">
        <v>4441.0778288599386</v>
      </c>
      <c r="G24" s="517">
        <v>0</v>
      </c>
      <c r="H24" s="518">
        <v>4672.29</v>
      </c>
      <c r="I24" s="495">
        <v>1041.02</v>
      </c>
      <c r="J24" s="495">
        <v>0</v>
      </c>
      <c r="K24" s="495">
        <v>3631.27</v>
      </c>
      <c r="L24" s="517">
        <v>0</v>
      </c>
    </row>
    <row r="25" spans="1:12">
      <c r="A25" s="65">
        <v>19</v>
      </c>
      <c r="B25" s="71" t="s">
        <v>466</v>
      </c>
      <c r="C25" s="518">
        <v>3042186.8730075709</v>
      </c>
      <c r="D25" s="495">
        <v>2861270.4181768741</v>
      </c>
      <c r="E25" s="495">
        <v>60326.33718979203</v>
      </c>
      <c r="F25" s="495">
        <v>120590.11764090476</v>
      </c>
      <c r="G25" s="517">
        <v>0</v>
      </c>
      <c r="H25" s="518">
        <v>107983.44999999998</v>
      </c>
      <c r="I25" s="495">
        <v>23967.599999999995</v>
      </c>
      <c r="J25" s="495">
        <v>2002.7299999999998</v>
      </c>
      <c r="K25" s="495">
        <v>82013.119999999995</v>
      </c>
      <c r="L25" s="517">
        <v>0</v>
      </c>
    </row>
    <row r="26" spans="1:12">
      <c r="A26" s="65">
        <v>20</v>
      </c>
      <c r="B26" s="71" t="s">
        <v>467</v>
      </c>
      <c r="C26" s="518">
        <v>2399461.8127898891</v>
      </c>
      <c r="D26" s="495">
        <v>2141101.107122221</v>
      </c>
      <c r="E26" s="495">
        <v>205910.71634564566</v>
      </c>
      <c r="F26" s="495">
        <v>52449.989322022418</v>
      </c>
      <c r="G26" s="517">
        <v>0</v>
      </c>
      <c r="H26" s="518">
        <v>68395.37</v>
      </c>
      <c r="I26" s="495">
        <v>19233.559999999983</v>
      </c>
      <c r="J26" s="495">
        <v>13302.44</v>
      </c>
      <c r="K26" s="495">
        <v>35859.370000000003</v>
      </c>
      <c r="L26" s="517">
        <v>0</v>
      </c>
    </row>
    <row r="27" spans="1:12">
      <c r="A27" s="65">
        <v>21</v>
      </c>
      <c r="B27" s="71" t="s">
        <v>468</v>
      </c>
      <c r="C27" s="518">
        <v>292769.10219229251</v>
      </c>
      <c r="D27" s="495">
        <v>291810.09040000662</v>
      </c>
      <c r="E27" s="495">
        <v>0</v>
      </c>
      <c r="F27" s="495">
        <v>959.01179228589444</v>
      </c>
      <c r="G27" s="517">
        <v>0</v>
      </c>
      <c r="H27" s="518">
        <v>2956.96</v>
      </c>
      <c r="I27" s="495">
        <v>2172.7200000000003</v>
      </c>
      <c r="J27" s="495">
        <v>0</v>
      </c>
      <c r="K27" s="495">
        <v>784.24</v>
      </c>
      <c r="L27" s="517">
        <v>0</v>
      </c>
    </row>
    <row r="28" spans="1:12">
      <c r="A28" s="65">
        <v>22</v>
      </c>
      <c r="B28" s="71" t="s">
        <v>469</v>
      </c>
      <c r="C28" s="518">
        <v>72836.492983115197</v>
      </c>
      <c r="D28" s="495">
        <v>42387.339294334379</v>
      </c>
      <c r="E28" s="495">
        <v>23378.156299004102</v>
      </c>
      <c r="F28" s="495">
        <v>7070.997389776715</v>
      </c>
      <c r="G28" s="517">
        <v>0</v>
      </c>
      <c r="H28" s="518">
        <v>6276.1399999999994</v>
      </c>
      <c r="I28" s="495">
        <v>385.61</v>
      </c>
      <c r="J28" s="495">
        <v>108.21</v>
      </c>
      <c r="K28" s="495">
        <v>5782.32</v>
      </c>
      <c r="L28" s="517">
        <v>0</v>
      </c>
    </row>
    <row r="29" spans="1:12">
      <c r="A29" s="65">
        <v>23</v>
      </c>
      <c r="B29" s="71" t="s">
        <v>470</v>
      </c>
      <c r="C29" s="518">
        <v>64412384.033567071</v>
      </c>
      <c r="D29" s="495">
        <v>58091774.101435184</v>
      </c>
      <c r="E29" s="495">
        <v>3477686.184630401</v>
      </c>
      <c r="F29" s="495">
        <v>2842923.7475014837</v>
      </c>
      <c r="G29" s="517">
        <v>0</v>
      </c>
      <c r="H29" s="518">
        <v>2822385.8099999982</v>
      </c>
      <c r="I29" s="495">
        <v>452229.36000000034</v>
      </c>
      <c r="J29" s="495">
        <v>305753.99999999988</v>
      </c>
      <c r="K29" s="495">
        <v>2064402.4499999981</v>
      </c>
      <c r="L29" s="517">
        <v>0</v>
      </c>
    </row>
    <row r="30" spans="1:12">
      <c r="A30" s="65">
        <v>24</v>
      </c>
      <c r="B30" s="71" t="s">
        <v>471</v>
      </c>
      <c r="C30" s="518">
        <v>76751090.631116793</v>
      </c>
      <c r="D30" s="495">
        <v>69428878.019035935</v>
      </c>
      <c r="E30" s="495">
        <v>4280758.4741842961</v>
      </c>
      <c r="F30" s="495">
        <v>3041454.1378965708</v>
      </c>
      <c r="G30" s="517">
        <v>0</v>
      </c>
      <c r="H30" s="518">
        <v>3317138.1100000031</v>
      </c>
      <c r="I30" s="495">
        <v>464534.5300000041</v>
      </c>
      <c r="J30" s="495">
        <v>369378.27000000019</v>
      </c>
      <c r="K30" s="495">
        <v>2483225.3099999991</v>
      </c>
      <c r="L30" s="517">
        <v>0</v>
      </c>
    </row>
    <row r="31" spans="1:12">
      <c r="A31" s="65">
        <v>25</v>
      </c>
      <c r="B31" s="71" t="s">
        <v>472</v>
      </c>
      <c r="C31" s="518">
        <v>372561159.5135904</v>
      </c>
      <c r="D31" s="495">
        <v>343963677.93948376</v>
      </c>
      <c r="E31" s="495">
        <v>17391516.700162556</v>
      </c>
      <c r="F31" s="495">
        <v>11205964.873944115</v>
      </c>
      <c r="G31" s="517">
        <v>0</v>
      </c>
      <c r="H31" s="518">
        <v>11512705.490000039</v>
      </c>
      <c r="I31" s="495">
        <v>2011350.0500000298</v>
      </c>
      <c r="J31" s="495">
        <v>1261379.1100000003</v>
      </c>
      <c r="K31" s="495">
        <v>8239976.3300000085</v>
      </c>
      <c r="L31" s="517">
        <v>0</v>
      </c>
    </row>
    <row r="32" spans="1:12">
      <c r="A32" s="65">
        <v>26</v>
      </c>
      <c r="B32" s="71" t="s">
        <v>527</v>
      </c>
      <c r="C32" s="518">
        <v>0</v>
      </c>
      <c r="D32" s="495">
        <v>0</v>
      </c>
      <c r="E32" s="495">
        <v>0</v>
      </c>
      <c r="F32" s="495">
        <v>0</v>
      </c>
      <c r="G32" s="517">
        <v>0</v>
      </c>
      <c r="H32" s="518">
        <v>0</v>
      </c>
      <c r="I32" s="495">
        <v>0</v>
      </c>
      <c r="J32" s="495">
        <v>0</v>
      </c>
      <c r="K32" s="495">
        <v>0</v>
      </c>
      <c r="L32" s="517">
        <v>0</v>
      </c>
    </row>
    <row r="33" spans="1:15" s="521" customFormat="1">
      <c r="A33" s="66">
        <v>27</v>
      </c>
      <c r="B33" s="89" t="s">
        <v>59</v>
      </c>
      <c r="C33" s="519">
        <f>SUM(C7:C32)</f>
        <v>593273973.08140516</v>
      </c>
      <c r="D33" s="494">
        <f t="shared" ref="D33:L33" si="0">SUM(D7:D32)</f>
        <v>542739513.20383859</v>
      </c>
      <c r="E33" s="494">
        <f t="shared" si="0"/>
        <v>30259643.849410802</v>
      </c>
      <c r="F33" s="520">
        <f t="shared" si="0"/>
        <v>20274816.028155968</v>
      </c>
      <c r="G33" s="520">
        <f t="shared" si="0"/>
        <v>0</v>
      </c>
      <c r="H33" s="494">
        <f t="shared" si="0"/>
        <v>21172765.86000004</v>
      </c>
      <c r="I33" s="520">
        <f t="shared" si="0"/>
        <v>3544484.1400000341</v>
      </c>
      <c r="J33" s="520">
        <f t="shared" si="0"/>
        <v>2351696.5500000007</v>
      </c>
      <c r="K33" s="520">
        <f t="shared" si="0"/>
        <v>15276585.170000006</v>
      </c>
      <c r="L33" s="520">
        <f t="shared" si="0"/>
        <v>0</v>
      </c>
    </row>
    <row r="34" spans="1:15">
      <c r="F34" s="70"/>
      <c r="G34" s="70"/>
      <c r="I34" s="70"/>
      <c r="J34" s="70"/>
      <c r="K34" s="70"/>
      <c r="L34" s="70"/>
    </row>
    <row r="35" spans="1:15">
      <c r="B35" s="88"/>
      <c r="C35" s="88"/>
      <c r="D35" s="88"/>
      <c r="E35" s="88"/>
      <c r="F35" s="88"/>
      <c r="G35" s="88"/>
      <c r="H35" s="88"/>
      <c r="I35" s="88"/>
      <c r="J35" s="88"/>
      <c r="K35" s="88"/>
      <c r="L35" s="88"/>
      <c r="M35" s="88"/>
      <c r="N35" s="88"/>
      <c r="O35" s="88"/>
    </row>
    <row r="36" spans="1:15">
      <c r="F36" s="70"/>
      <c r="G36" s="70"/>
      <c r="I36" s="70"/>
      <c r="J36" s="70"/>
      <c r="K36" s="70"/>
      <c r="L36" s="70"/>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3"/>
  <sheetViews>
    <sheetView showGridLines="0" zoomScale="80" zoomScaleNormal="80" workbookViewId="0">
      <pane xSplit="2" ySplit="5" topLeftCell="C6" activePane="bottomRight" state="frozen"/>
      <selection activeCell="C24" sqref="C24"/>
      <selection pane="topRight" activeCell="C24" sqref="C24"/>
      <selection pane="bottomLeft" activeCell="C24" sqref="C24"/>
      <selection pane="bottomRight" activeCell="C16" sqref="C16"/>
    </sheetView>
  </sheetViews>
  <sheetFormatPr defaultColWidth="8.77734375" defaultRowHeight="12"/>
  <cols>
    <col min="1" max="1" width="12.77734375" style="528" bestFit="1" customWidth="1"/>
    <col min="2" max="2" width="57.88671875" style="528" bestFit="1" customWidth="1"/>
    <col min="3" max="11" width="28.21875" style="528" customWidth="1"/>
    <col min="12" max="16384" width="8.77734375" style="528"/>
  </cols>
  <sheetData>
    <row r="1" spans="1:11" s="509" customFormat="1" ht="13.8">
      <c r="A1" s="335" t="s">
        <v>869</v>
      </c>
      <c r="B1" s="337" t="str">
        <f>Info!C2</f>
        <v>კრისტალი</v>
      </c>
      <c r="C1" s="496"/>
      <c r="D1" s="496"/>
      <c r="E1" s="496"/>
      <c r="F1" s="496"/>
      <c r="G1" s="496"/>
      <c r="H1" s="496"/>
      <c r="I1" s="496"/>
      <c r="J1" s="496"/>
      <c r="K1" s="496"/>
    </row>
    <row r="2" spans="1:11" s="509" customFormat="1" ht="13.8">
      <c r="A2" s="335" t="s">
        <v>88</v>
      </c>
      <c r="B2" s="336">
        <f>'1. key ratios'!B2</f>
        <v>46203</v>
      </c>
      <c r="C2" s="496"/>
      <c r="D2" s="496"/>
      <c r="E2" s="496"/>
      <c r="F2" s="496"/>
      <c r="G2" s="496"/>
      <c r="H2" s="496"/>
      <c r="I2" s="496"/>
      <c r="J2" s="496"/>
      <c r="K2" s="496"/>
    </row>
    <row r="3" spans="1:11" s="509" customFormat="1">
      <c r="A3" s="497" t="s">
        <v>528</v>
      </c>
      <c r="B3" s="496"/>
      <c r="C3" s="496"/>
      <c r="D3" s="496"/>
      <c r="E3" s="496"/>
      <c r="F3" s="496"/>
      <c r="G3" s="496"/>
      <c r="H3" s="496"/>
      <c r="I3" s="496"/>
      <c r="J3" s="496"/>
      <c r="K3" s="496"/>
    </row>
    <row r="4" spans="1:11">
      <c r="A4" s="527"/>
      <c r="B4" s="527"/>
      <c r="C4" s="92" t="s">
        <v>433</v>
      </c>
      <c r="D4" s="92" t="s">
        <v>434</v>
      </c>
      <c r="E4" s="92" t="s">
        <v>435</v>
      </c>
      <c r="F4" s="92" t="s">
        <v>436</v>
      </c>
      <c r="G4" s="92" t="s">
        <v>437</v>
      </c>
      <c r="H4" s="92" t="s">
        <v>438</v>
      </c>
      <c r="I4" s="92" t="s">
        <v>439</v>
      </c>
      <c r="J4" s="92" t="s">
        <v>440</v>
      </c>
      <c r="K4" s="92" t="s">
        <v>441</v>
      </c>
    </row>
    <row r="5" spans="1:11" ht="103.8" customHeight="1">
      <c r="A5" s="899" t="s">
        <v>817</v>
      </c>
      <c r="B5" s="900"/>
      <c r="C5" s="91" t="s">
        <v>529</v>
      </c>
      <c r="D5" s="91" t="s">
        <v>523</v>
      </c>
      <c r="E5" s="91" t="s">
        <v>915</v>
      </c>
      <c r="F5" s="91" t="s">
        <v>816</v>
      </c>
      <c r="G5" s="91" t="s">
        <v>530</v>
      </c>
      <c r="H5" s="91" t="s">
        <v>531</v>
      </c>
      <c r="I5" s="91" t="s">
        <v>532</v>
      </c>
      <c r="J5" s="91" t="s">
        <v>533</v>
      </c>
      <c r="K5" s="91" t="s">
        <v>534</v>
      </c>
    </row>
    <row r="6" spans="1:11">
      <c r="A6" s="502">
        <v>1</v>
      </c>
      <c r="B6" s="502" t="s">
        <v>535</v>
      </c>
      <c r="C6" s="505">
        <v>0</v>
      </c>
      <c r="D6" s="505">
        <v>0</v>
      </c>
      <c r="E6" s="505">
        <v>0</v>
      </c>
      <c r="F6" s="505">
        <v>18504613.195705634</v>
      </c>
      <c r="G6" s="505">
        <v>64939275.163927242</v>
      </c>
      <c r="H6" s="505">
        <v>0</v>
      </c>
      <c r="I6" s="505">
        <v>79130985.56704244</v>
      </c>
      <c r="J6" s="505">
        <v>13641672.988217168</v>
      </c>
      <c r="K6" s="505">
        <v>417057426.16651583</v>
      </c>
    </row>
    <row r="7" spans="1:11">
      <c r="A7" s="502">
        <v>2</v>
      </c>
      <c r="B7" s="502" t="s">
        <v>536</v>
      </c>
      <c r="C7" s="505">
        <v>0</v>
      </c>
      <c r="D7" s="505">
        <v>0</v>
      </c>
      <c r="E7" s="505">
        <v>0</v>
      </c>
      <c r="F7" s="505">
        <v>0</v>
      </c>
      <c r="G7" s="505">
        <v>0</v>
      </c>
      <c r="H7" s="505">
        <v>0</v>
      </c>
      <c r="I7" s="505">
        <v>0</v>
      </c>
      <c r="J7" s="505">
        <v>0</v>
      </c>
      <c r="K7" s="505">
        <v>0</v>
      </c>
    </row>
    <row r="8" spans="1:11">
      <c r="A8" s="502">
        <v>3</v>
      </c>
      <c r="B8" s="502" t="s">
        <v>501</v>
      </c>
      <c r="C8" s="505">
        <v>0</v>
      </c>
      <c r="D8" s="505">
        <v>0</v>
      </c>
      <c r="E8" s="505">
        <v>0</v>
      </c>
      <c r="F8" s="505">
        <v>0</v>
      </c>
      <c r="G8" s="505">
        <v>0</v>
      </c>
      <c r="H8" s="505">
        <v>0</v>
      </c>
      <c r="I8" s="505">
        <v>0</v>
      </c>
      <c r="J8" s="505">
        <v>0</v>
      </c>
      <c r="K8" s="505">
        <v>0</v>
      </c>
    </row>
    <row r="9" spans="1:11">
      <c r="A9" s="502">
        <v>4</v>
      </c>
      <c r="B9" s="503" t="s">
        <v>815</v>
      </c>
      <c r="C9" s="525">
        <v>0</v>
      </c>
      <c r="D9" s="525">
        <v>0</v>
      </c>
      <c r="E9" s="525">
        <v>0</v>
      </c>
      <c r="F9" s="525">
        <v>264328.77755445562</v>
      </c>
      <c r="G9" s="525">
        <v>1633000.4255763285</v>
      </c>
      <c r="H9" s="525">
        <v>0</v>
      </c>
      <c r="I9" s="525">
        <v>1907039.9767153887</v>
      </c>
      <c r="J9" s="525">
        <v>1300578.7769728603</v>
      </c>
      <c r="K9" s="525">
        <v>15169868.071336929</v>
      </c>
    </row>
    <row r="10" spans="1:11">
      <c r="A10" s="502">
        <v>5</v>
      </c>
      <c r="B10" s="503" t="s">
        <v>814</v>
      </c>
      <c r="C10" s="525">
        <v>0</v>
      </c>
      <c r="D10" s="525">
        <v>0</v>
      </c>
      <c r="E10" s="525">
        <v>0</v>
      </c>
      <c r="F10" s="525">
        <v>0</v>
      </c>
      <c r="G10" s="525">
        <v>0</v>
      </c>
      <c r="H10" s="525">
        <v>0</v>
      </c>
      <c r="I10" s="525">
        <v>0</v>
      </c>
      <c r="J10" s="525">
        <v>0</v>
      </c>
      <c r="K10" s="525">
        <v>0</v>
      </c>
    </row>
    <row r="11" spans="1:11">
      <c r="A11" s="502">
        <v>6</v>
      </c>
      <c r="B11" s="503" t="s">
        <v>813</v>
      </c>
      <c r="C11" s="525">
        <v>0</v>
      </c>
      <c r="D11" s="525">
        <v>0</v>
      </c>
      <c r="E11" s="525">
        <v>0</v>
      </c>
      <c r="F11" s="525">
        <v>0</v>
      </c>
      <c r="G11" s="525">
        <v>0</v>
      </c>
      <c r="H11" s="525">
        <v>0</v>
      </c>
      <c r="I11" s="525">
        <v>0</v>
      </c>
      <c r="J11" s="525">
        <v>0</v>
      </c>
      <c r="K11" s="525">
        <v>0</v>
      </c>
    </row>
    <row r="12" spans="1:11">
      <c r="K12" s="529"/>
    </row>
    <row r="13" spans="1:11" ht="13.8">
      <c r="B13" s="530"/>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2"/>
  <sheetViews>
    <sheetView zoomScale="70" zoomScaleNormal="70" workbookViewId="0">
      <pane xSplit="2" ySplit="6" topLeftCell="C7" activePane="bottomRight" state="frozen"/>
      <selection activeCell="C24" sqref="C24"/>
      <selection pane="topRight" activeCell="C24" sqref="C24"/>
      <selection pane="bottomLeft" activeCell="C24" sqref="C24"/>
      <selection pane="bottomRight" activeCell="A3" sqref="A3"/>
    </sheetView>
  </sheetViews>
  <sheetFormatPr defaultRowHeight="13.8"/>
  <cols>
    <col min="1" max="1" width="13.44140625" style="8" bestFit="1" customWidth="1"/>
    <col min="2" max="2" width="69.21875" style="369" customWidth="1"/>
    <col min="3" max="3" width="13.6640625" style="9" customWidth="1"/>
    <col min="4" max="4" width="14.44140625" style="9" customWidth="1"/>
    <col min="5" max="8" width="13.21875" style="9" customWidth="1"/>
    <col min="9" max="9" width="11.77734375" style="338" customWidth="1"/>
    <col min="10" max="10" width="12" style="338" customWidth="1"/>
    <col min="11" max="11" width="10.33203125" style="338" customWidth="1"/>
    <col min="12" max="12" width="12" style="338" bestFit="1" customWidth="1"/>
    <col min="13" max="13" width="8.88671875" style="338"/>
    <col min="14" max="14" width="12" style="338" bestFit="1" customWidth="1"/>
    <col min="15" max="15" width="11" style="338" bestFit="1" customWidth="1"/>
    <col min="16" max="16" width="7.33203125" style="338" customWidth="1"/>
    <col min="17" max="17" width="11" style="338" bestFit="1" customWidth="1"/>
    <col min="18" max="18" width="9.5546875" style="338" customWidth="1"/>
    <col min="19" max="16384" width="8.88671875" style="338"/>
  </cols>
  <sheetData>
    <row r="1" spans="1:8">
      <c r="A1" s="335" t="s">
        <v>869</v>
      </c>
      <c r="B1" s="337" t="str">
        <f>Info!C2</f>
        <v>კრისტალი</v>
      </c>
      <c r="C1" s="334"/>
    </row>
    <row r="2" spans="1:8">
      <c r="A2" s="335" t="s">
        <v>88</v>
      </c>
      <c r="B2" s="336">
        <f>'1. key ratios'!B2</f>
        <v>46203</v>
      </c>
      <c r="C2" s="334"/>
    </row>
    <row r="3" spans="1:8">
      <c r="A3" s="333"/>
      <c r="B3" s="334"/>
      <c r="C3" s="334"/>
    </row>
    <row r="4" spans="1:8" ht="21" customHeight="1">
      <c r="A4" s="793" t="s">
        <v>25</v>
      </c>
      <c r="B4" s="794" t="s">
        <v>651</v>
      </c>
      <c r="C4" s="794" t="s">
        <v>93</v>
      </c>
      <c r="D4" s="794"/>
      <c r="E4" s="794"/>
      <c r="F4" s="794" t="s">
        <v>94</v>
      </c>
      <c r="G4" s="794"/>
      <c r="H4" s="794"/>
    </row>
    <row r="5" spans="1:8" ht="21" customHeight="1">
      <c r="A5" s="793"/>
      <c r="B5" s="794"/>
      <c r="C5" s="354" t="s">
        <v>26</v>
      </c>
      <c r="D5" s="354" t="s">
        <v>70</v>
      </c>
      <c r="E5" s="354" t="s">
        <v>59</v>
      </c>
      <c r="F5" s="354" t="s">
        <v>26</v>
      </c>
      <c r="G5" s="354" t="s">
        <v>70</v>
      </c>
      <c r="H5" s="354" t="s">
        <v>59</v>
      </c>
    </row>
    <row r="6" spans="1:8" ht="26.55" customHeight="1">
      <c r="A6" s="793"/>
      <c r="B6" s="353" t="s">
        <v>76</v>
      </c>
      <c r="C6" s="795"/>
      <c r="D6" s="795"/>
      <c r="E6" s="795"/>
      <c r="F6" s="795"/>
      <c r="G6" s="795"/>
      <c r="H6" s="795"/>
    </row>
    <row r="7" spans="1:8" ht="22.95" customHeight="1">
      <c r="A7" s="371">
        <v>1</v>
      </c>
      <c r="B7" s="372" t="s">
        <v>763</v>
      </c>
      <c r="C7" s="711">
        <v>19479736.34</v>
      </c>
      <c r="D7" s="351">
        <v>34218809.066699997</v>
      </c>
      <c r="E7" s="355">
        <v>53698545.4067</v>
      </c>
      <c r="F7" s="351">
        <v>23776550.75</v>
      </c>
      <c r="G7" s="351">
        <v>14576397.773799993</v>
      </c>
      <c r="H7" s="355">
        <v>38352948.523799993</v>
      </c>
    </row>
    <row r="8" spans="1:8">
      <c r="A8" s="352">
        <v>1.1000000000000001</v>
      </c>
      <c r="B8" s="357" t="s">
        <v>77</v>
      </c>
      <c r="C8" s="711">
        <v>10707028.400000002</v>
      </c>
      <c r="D8" s="711">
        <v>12275544.317099998</v>
      </c>
      <c r="E8" s="355">
        <v>22982572.717100002</v>
      </c>
      <c r="F8" s="351">
        <v>11700447.649999999</v>
      </c>
      <c r="G8" s="351">
        <v>12361689.702499993</v>
      </c>
      <c r="H8" s="355">
        <v>24062137.352499992</v>
      </c>
    </row>
    <row r="9" spans="1:8">
      <c r="A9" s="352">
        <v>1.2</v>
      </c>
      <c r="B9" s="357" t="s">
        <v>78</v>
      </c>
      <c r="C9" s="711">
        <v>7620051.6699999999</v>
      </c>
      <c r="D9" s="711">
        <v>17711342.747699998</v>
      </c>
      <c r="E9" s="355">
        <v>25331394.4177</v>
      </c>
      <c r="F9" s="351">
        <v>11194279.09</v>
      </c>
      <c r="G9" s="351">
        <v>0</v>
      </c>
      <c r="H9" s="355">
        <v>11194279.09</v>
      </c>
    </row>
    <row r="10" spans="1:8">
      <c r="A10" s="352">
        <v>1.3</v>
      </c>
      <c r="B10" s="357" t="s">
        <v>901</v>
      </c>
      <c r="C10" s="711">
        <v>1152656.27</v>
      </c>
      <c r="D10" s="711">
        <v>4231922.0018999996</v>
      </c>
      <c r="E10" s="355">
        <v>5384578.2719000001</v>
      </c>
      <c r="F10" s="351">
        <v>881824.00999999989</v>
      </c>
      <c r="G10" s="351">
        <v>2214708.0713</v>
      </c>
      <c r="H10" s="355">
        <v>3096532.0812999997</v>
      </c>
    </row>
    <row r="11" spans="1:8">
      <c r="A11" s="352">
        <v>2</v>
      </c>
      <c r="B11" s="358" t="s">
        <v>652</v>
      </c>
      <c r="C11" s="711">
        <v>0</v>
      </c>
      <c r="D11" s="711">
        <v>0</v>
      </c>
      <c r="E11" s="355">
        <v>0</v>
      </c>
      <c r="F11" s="351"/>
      <c r="G11" s="351"/>
      <c r="H11" s="355">
        <v>0</v>
      </c>
    </row>
    <row r="12" spans="1:8">
      <c r="A12" s="352">
        <v>2.1</v>
      </c>
      <c r="B12" s="359" t="s">
        <v>653</v>
      </c>
      <c r="C12" s="711">
        <v>0</v>
      </c>
      <c r="D12" s="711">
        <v>0</v>
      </c>
      <c r="E12" s="355">
        <v>0</v>
      </c>
      <c r="F12" s="351"/>
      <c r="G12" s="351"/>
      <c r="H12" s="355">
        <v>0</v>
      </c>
    </row>
    <row r="13" spans="1:8" ht="26.55" customHeight="1">
      <c r="A13" s="352">
        <v>3</v>
      </c>
      <c r="B13" s="360" t="s">
        <v>654</v>
      </c>
      <c r="C13" s="711">
        <v>0</v>
      </c>
      <c r="D13" s="711">
        <v>0</v>
      </c>
      <c r="E13" s="355">
        <v>0</v>
      </c>
      <c r="F13" s="351"/>
      <c r="G13" s="351"/>
      <c r="H13" s="355">
        <v>0</v>
      </c>
    </row>
    <row r="14" spans="1:8" ht="26.55" customHeight="1">
      <c r="A14" s="352">
        <v>4</v>
      </c>
      <c r="B14" s="347" t="s">
        <v>655</v>
      </c>
      <c r="C14" s="711">
        <v>0</v>
      </c>
      <c r="D14" s="711">
        <v>0</v>
      </c>
      <c r="E14" s="355">
        <v>0</v>
      </c>
      <c r="F14" s="351"/>
      <c r="G14" s="351"/>
      <c r="H14" s="355">
        <v>0</v>
      </c>
    </row>
    <row r="15" spans="1:8" ht="24.45" customHeight="1">
      <c r="A15" s="352">
        <v>5</v>
      </c>
      <c r="B15" s="347" t="s">
        <v>656</v>
      </c>
      <c r="C15" s="711">
        <v>0</v>
      </c>
      <c r="D15" s="711">
        <v>0</v>
      </c>
      <c r="E15" s="355">
        <v>0</v>
      </c>
      <c r="F15" s="351">
        <v>0</v>
      </c>
      <c r="G15" s="351">
        <v>0</v>
      </c>
      <c r="H15" s="355">
        <v>0</v>
      </c>
    </row>
    <row r="16" spans="1:8">
      <c r="A16" s="352">
        <v>5.0999999999999996</v>
      </c>
      <c r="B16" s="361" t="s">
        <v>657</v>
      </c>
      <c r="C16" s="711">
        <v>0</v>
      </c>
      <c r="D16" s="711">
        <v>0</v>
      </c>
      <c r="E16" s="355">
        <v>0</v>
      </c>
      <c r="F16" s="351"/>
      <c r="G16" s="351"/>
      <c r="H16" s="355">
        <v>0</v>
      </c>
    </row>
    <row r="17" spans="1:8">
      <c r="A17" s="352">
        <v>5.2</v>
      </c>
      <c r="B17" s="361" t="s">
        <v>500</v>
      </c>
      <c r="C17" s="711">
        <v>0</v>
      </c>
      <c r="D17" s="711">
        <v>0</v>
      </c>
      <c r="E17" s="355">
        <v>0</v>
      </c>
      <c r="F17" s="351"/>
      <c r="G17" s="351"/>
      <c r="H17" s="355">
        <v>0</v>
      </c>
    </row>
    <row r="18" spans="1:8">
      <c r="A18" s="352">
        <v>5.3</v>
      </c>
      <c r="B18" s="361" t="s">
        <v>658</v>
      </c>
      <c r="C18" s="711">
        <v>0</v>
      </c>
      <c r="D18" s="711">
        <v>0</v>
      </c>
      <c r="E18" s="355">
        <v>0</v>
      </c>
      <c r="F18" s="351"/>
      <c r="G18" s="351"/>
      <c r="H18" s="355">
        <v>0</v>
      </c>
    </row>
    <row r="19" spans="1:8">
      <c r="A19" s="352">
        <v>6</v>
      </c>
      <c r="B19" s="360" t="s">
        <v>659</v>
      </c>
      <c r="C19" s="711">
        <v>591210678.42989337</v>
      </c>
      <c r="D19" s="711">
        <v>13680.671400000003</v>
      </c>
      <c r="E19" s="355">
        <v>591224359.10129333</v>
      </c>
      <c r="F19" s="351">
        <v>556955110.77994943</v>
      </c>
      <c r="G19" s="351">
        <v>40555.193800000008</v>
      </c>
      <c r="H19" s="355">
        <v>556995665.9737494</v>
      </c>
    </row>
    <row r="20" spans="1:8">
      <c r="A20" s="352">
        <v>6.1</v>
      </c>
      <c r="B20" s="361" t="s">
        <v>500</v>
      </c>
      <c r="C20" s="711">
        <v>0</v>
      </c>
      <c r="D20" s="711">
        <v>0</v>
      </c>
      <c r="E20" s="355">
        <v>0</v>
      </c>
      <c r="F20" s="351"/>
      <c r="G20" s="351"/>
      <c r="H20" s="355">
        <v>0</v>
      </c>
    </row>
    <row r="21" spans="1:8">
      <c r="A21" s="352">
        <v>6.2</v>
      </c>
      <c r="B21" s="361" t="s">
        <v>658</v>
      </c>
      <c r="C21" s="711">
        <v>591210678.42989337</v>
      </c>
      <c r="D21" s="711">
        <v>13680.671400000003</v>
      </c>
      <c r="E21" s="355">
        <v>591224359.10129333</v>
      </c>
      <c r="F21" s="351">
        <v>556955110.77994943</v>
      </c>
      <c r="G21" s="351">
        <v>40555.193800000008</v>
      </c>
      <c r="H21" s="355">
        <v>556995665.9737494</v>
      </c>
    </row>
    <row r="22" spans="1:8">
      <c r="A22" s="352">
        <v>7</v>
      </c>
      <c r="B22" s="362" t="s">
        <v>660</v>
      </c>
      <c r="C22" s="711">
        <v>383791</v>
      </c>
      <c r="D22" s="711">
        <v>0</v>
      </c>
      <c r="E22" s="355">
        <v>383791</v>
      </c>
      <c r="F22" s="351">
        <v>609791</v>
      </c>
      <c r="G22" s="351">
        <v>0</v>
      </c>
      <c r="H22" s="355">
        <v>609791</v>
      </c>
    </row>
    <row r="23" spans="1:8" ht="27.6">
      <c r="A23" s="352">
        <v>8</v>
      </c>
      <c r="B23" s="362" t="s">
        <v>661</v>
      </c>
      <c r="C23" s="711">
        <v>0</v>
      </c>
      <c r="D23" s="711">
        <v>0</v>
      </c>
      <c r="E23" s="355">
        <v>0</v>
      </c>
      <c r="F23" s="351"/>
      <c r="G23" s="351"/>
      <c r="H23" s="355">
        <v>0</v>
      </c>
    </row>
    <row r="24" spans="1:8">
      <c r="A24" s="352">
        <v>9</v>
      </c>
      <c r="B24" s="347" t="s">
        <v>662</v>
      </c>
      <c r="C24" s="711">
        <v>23623009.300000008</v>
      </c>
      <c r="D24" s="711">
        <v>0</v>
      </c>
      <c r="E24" s="355">
        <v>23623009.300000008</v>
      </c>
      <c r="F24" s="351">
        <v>21094430.16</v>
      </c>
      <c r="G24" s="351">
        <v>0</v>
      </c>
      <c r="H24" s="355">
        <v>21094430.16</v>
      </c>
    </row>
    <row r="25" spans="1:8">
      <c r="A25" s="352">
        <v>9.1</v>
      </c>
      <c r="B25" s="345" t="s">
        <v>663</v>
      </c>
      <c r="C25" s="711">
        <v>23623009.300000008</v>
      </c>
      <c r="D25" s="711">
        <v>0</v>
      </c>
      <c r="E25" s="355">
        <v>23623009.300000008</v>
      </c>
      <c r="F25" s="351">
        <v>21094430.16</v>
      </c>
      <c r="G25" s="351">
        <v>0</v>
      </c>
      <c r="H25" s="355">
        <v>21094430.16</v>
      </c>
    </row>
    <row r="26" spans="1:8">
      <c r="A26" s="352">
        <v>9.1999999999999993</v>
      </c>
      <c r="B26" s="345" t="s">
        <v>664</v>
      </c>
      <c r="C26" s="711">
        <v>0</v>
      </c>
      <c r="D26" s="711">
        <v>0</v>
      </c>
      <c r="E26" s="355">
        <v>0</v>
      </c>
      <c r="F26" s="351">
        <v>0</v>
      </c>
      <c r="G26" s="351">
        <v>0</v>
      </c>
      <c r="H26" s="355">
        <v>0</v>
      </c>
    </row>
    <row r="27" spans="1:8">
      <c r="A27" s="352">
        <v>10</v>
      </c>
      <c r="B27" s="347" t="s">
        <v>36</v>
      </c>
      <c r="C27" s="711">
        <v>8713754.7799999993</v>
      </c>
      <c r="D27" s="711">
        <v>0</v>
      </c>
      <c r="E27" s="355">
        <v>8713754.7799999993</v>
      </c>
      <c r="F27" s="351">
        <v>3747688.080000001</v>
      </c>
      <c r="G27" s="351">
        <v>0</v>
      </c>
      <c r="H27" s="355">
        <v>3747688.080000001</v>
      </c>
    </row>
    <row r="28" spans="1:8">
      <c r="A28" s="352">
        <v>10.1</v>
      </c>
      <c r="B28" s="345" t="s">
        <v>665</v>
      </c>
      <c r="C28" s="711">
        <v>0</v>
      </c>
      <c r="D28" s="711">
        <v>0</v>
      </c>
      <c r="E28" s="355">
        <v>0</v>
      </c>
      <c r="F28" s="351">
        <v>0</v>
      </c>
      <c r="G28" s="351">
        <v>0</v>
      </c>
      <c r="H28" s="355">
        <v>0</v>
      </c>
    </row>
    <row r="29" spans="1:8">
      <c r="A29" s="352">
        <v>10.199999999999999</v>
      </c>
      <c r="B29" s="345" t="s">
        <v>666</v>
      </c>
      <c r="C29" s="711">
        <v>8713754.7799999993</v>
      </c>
      <c r="D29" s="711">
        <v>0</v>
      </c>
      <c r="E29" s="355">
        <v>8713754.7799999993</v>
      </c>
      <c r="F29" s="351">
        <v>3747688.080000001</v>
      </c>
      <c r="G29" s="351">
        <v>0</v>
      </c>
      <c r="H29" s="355">
        <v>3747688.080000001</v>
      </c>
    </row>
    <row r="30" spans="1:8">
      <c r="A30" s="352">
        <v>11</v>
      </c>
      <c r="B30" s="347" t="s">
        <v>667</v>
      </c>
      <c r="C30" s="711">
        <v>2026564.96</v>
      </c>
      <c r="D30" s="711">
        <v>0</v>
      </c>
      <c r="E30" s="355">
        <v>2026564.96</v>
      </c>
      <c r="F30" s="351">
        <v>1414437.33</v>
      </c>
      <c r="G30" s="351">
        <v>0</v>
      </c>
      <c r="H30" s="355">
        <v>1414437.33</v>
      </c>
    </row>
    <row r="31" spans="1:8">
      <c r="A31" s="352">
        <v>11.1</v>
      </c>
      <c r="B31" s="345" t="s">
        <v>668</v>
      </c>
      <c r="C31" s="711">
        <v>1631699.42</v>
      </c>
      <c r="D31" s="711">
        <v>0</v>
      </c>
      <c r="E31" s="355">
        <v>1631699.42</v>
      </c>
      <c r="F31" s="351">
        <v>48057.48000000004</v>
      </c>
      <c r="G31" s="351">
        <v>0</v>
      </c>
      <c r="H31" s="355">
        <v>48057.48000000004</v>
      </c>
    </row>
    <row r="32" spans="1:8">
      <c r="A32" s="352">
        <v>11.2</v>
      </c>
      <c r="B32" s="345" t="s">
        <v>669</v>
      </c>
      <c r="C32" s="711">
        <v>394865.54</v>
      </c>
      <c r="D32" s="711">
        <v>0</v>
      </c>
      <c r="E32" s="355">
        <v>394865.54</v>
      </c>
      <c r="F32" s="351">
        <v>1366379.85</v>
      </c>
      <c r="G32" s="351">
        <v>0</v>
      </c>
      <c r="H32" s="355">
        <v>1366379.85</v>
      </c>
    </row>
    <row r="33" spans="1:8">
      <c r="A33" s="352">
        <v>13</v>
      </c>
      <c r="B33" s="347" t="s">
        <v>79</v>
      </c>
      <c r="C33" s="711">
        <v>10733510.240000006</v>
      </c>
      <c r="D33" s="711">
        <v>862613.86750000017</v>
      </c>
      <c r="E33" s="355">
        <v>11596124.107500006</v>
      </c>
      <c r="F33" s="351">
        <v>8862018.0599999987</v>
      </c>
      <c r="G33" s="351">
        <v>358932.4914</v>
      </c>
      <c r="H33" s="355">
        <v>9220950.5513999984</v>
      </c>
    </row>
    <row r="34" spans="1:8">
      <c r="A34" s="352">
        <v>13.1</v>
      </c>
      <c r="B34" s="363" t="s">
        <v>670</v>
      </c>
      <c r="C34" s="711">
        <v>3389309.4499999988</v>
      </c>
      <c r="D34" s="711">
        <v>0</v>
      </c>
      <c r="E34" s="355">
        <v>3389309.4499999988</v>
      </c>
      <c r="F34" s="351">
        <v>3227493.3599999994</v>
      </c>
      <c r="G34" s="351">
        <v>0</v>
      </c>
      <c r="H34" s="355">
        <v>3227493.3599999994</v>
      </c>
    </row>
    <row r="35" spans="1:8">
      <c r="A35" s="352">
        <v>13.2</v>
      </c>
      <c r="B35" s="363" t="s">
        <v>671</v>
      </c>
      <c r="C35" s="351">
        <v>0</v>
      </c>
      <c r="D35" s="351">
        <v>0</v>
      </c>
      <c r="E35" s="355">
        <v>0</v>
      </c>
      <c r="F35" s="351"/>
      <c r="G35" s="351"/>
      <c r="H35" s="355">
        <v>0</v>
      </c>
    </row>
    <row r="36" spans="1:8">
      <c r="A36" s="352">
        <v>14</v>
      </c>
      <c r="B36" s="364" t="s">
        <v>672</v>
      </c>
      <c r="C36" s="351">
        <v>656171045.04989338</v>
      </c>
      <c r="D36" s="351">
        <v>35095103.605599999</v>
      </c>
      <c r="E36" s="355">
        <v>691266148.65549338</v>
      </c>
      <c r="F36" s="351">
        <v>616460026.15994942</v>
      </c>
      <c r="G36" s="351">
        <v>14975885.458999993</v>
      </c>
      <c r="H36" s="355">
        <v>631435911.61894941</v>
      </c>
    </row>
    <row r="37" spans="1:8" ht="22.5" customHeight="1">
      <c r="A37" s="64"/>
      <c r="B37" s="365" t="s">
        <v>84</v>
      </c>
      <c r="C37" s="787"/>
      <c r="D37" s="788"/>
      <c r="E37" s="788"/>
      <c r="F37" s="788"/>
      <c r="G37" s="788"/>
      <c r="H37" s="789"/>
    </row>
    <row r="38" spans="1:8">
      <c r="A38" s="64">
        <v>15</v>
      </c>
      <c r="B38" s="362" t="s">
        <v>673</v>
      </c>
      <c r="C38" s="340">
        <v>0</v>
      </c>
      <c r="D38" s="340">
        <v>0</v>
      </c>
      <c r="E38" s="341">
        <v>0</v>
      </c>
      <c r="F38" s="340"/>
      <c r="G38" s="340"/>
      <c r="H38" s="341">
        <v>0</v>
      </c>
    </row>
    <row r="39" spans="1:8">
      <c r="A39" s="64">
        <v>15.1</v>
      </c>
      <c r="B39" s="359" t="s">
        <v>653</v>
      </c>
      <c r="C39" s="340">
        <v>0</v>
      </c>
      <c r="D39" s="340">
        <v>0</v>
      </c>
      <c r="E39" s="341">
        <v>0</v>
      </c>
      <c r="F39" s="340"/>
      <c r="G39" s="340"/>
      <c r="H39" s="341">
        <v>0</v>
      </c>
    </row>
    <row r="40" spans="1:8" ht="24" customHeight="1">
      <c r="A40" s="64">
        <v>16</v>
      </c>
      <c r="B40" s="362" t="s">
        <v>674</v>
      </c>
      <c r="C40" s="686">
        <v>9974034.1700000018</v>
      </c>
      <c r="D40" s="686">
        <v>0</v>
      </c>
      <c r="E40" s="341">
        <v>9974034.1700000018</v>
      </c>
      <c r="F40" s="340">
        <v>3303593.77999999</v>
      </c>
      <c r="G40" s="340">
        <v>0</v>
      </c>
      <c r="H40" s="341">
        <v>3303593.77999999</v>
      </c>
    </row>
    <row r="41" spans="1:8" ht="27.6">
      <c r="A41" s="64">
        <v>17</v>
      </c>
      <c r="B41" s="362" t="s">
        <v>675</v>
      </c>
      <c r="C41" s="686">
        <v>324406932.32999879</v>
      </c>
      <c r="D41" s="686">
        <v>185221102.04684901</v>
      </c>
      <c r="E41" s="341">
        <v>509628034.3768478</v>
      </c>
      <c r="F41" s="340">
        <v>242067486.18999979</v>
      </c>
      <c r="G41" s="340">
        <v>235343461.10789999</v>
      </c>
      <c r="H41" s="341">
        <v>477410947.29789978</v>
      </c>
    </row>
    <row r="42" spans="1:8">
      <c r="A42" s="64">
        <v>17.100000000000001</v>
      </c>
      <c r="B42" s="366" t="s">
        <v>676</v>
      </c>
      <c r="C42" s="686">
        <v>32348049.629998878</v>
      </c>
      <c r="D42" s="686">
        <v>15594606.628500022</v>
      </c>
      <c r="E42" s="341">
        <v>47942656.2584989</v>
      </c>
      <c r="F42" s="340">
        <v>9254589.3499997798</v>
      </c>
      <c r="G42" s="340">
        <v>1180949.3511000001</v>
      </c>
      <c r="H42" s="341">
        <v>10435538.701099779</v>
      </c>
    </row>
    <row r="43" spans="1:8">
      <c r="A43" s="64">
        <v>17.2</v>
      </c>
      <c r="B43" s="357" t="s">
        <v>80</v>
      </c>
      <c r="C43" s="686">
        <v>243784032.35999995</v>
      </c>
      <c r="D43" s="686">
        <v>153038566.94174898</v>
      </c>
      <c r="E43" s="341">
        <v>396822599.30174893</v>
      </c>
      <c r="F43" s="340">
        <v>211623770.66</v>
      </c>
      <c r="G43" s="340">
        <v>221214758.91800001</v>
      </c>
      <c r="H43" s="341">
        <v>432838529.57800001</v>
      </c>
    </row>
    <row r="44" spans="1:8">
      <c r="A44" s="64">
        <v>17.3</v>
      </c>
      <c r="B44" s="366" t="s">
        <v>677</v>
      </c>
      <c r="C44" s="686">
        <v>45326928.909999952</v>
      </c>
      <c r="D44" s="686">
        <v>16331760.735000007</v>
      </c>
      <c r="E44" s="341">
        <v>61658689.644999959</v>
      </c>
      <c r="F44" s="340">
        <v>16308808.619999999</v>
      </c>
      <c r="G44" s="340">
        <v>12928696.090299999</v>
      </c>
      <c r="H44" s="341">
        <v>29237504.710299999</v>
      </c>
    </row>
    <row r="45" spans="1:8">
      <c r="A45" s="64">
        <v>17.399999999999999</v>
      </c>
      <c r="B45" s="366" t="s">
        <v>678</v>
      </c>
      <c r="C45" s="686">
        <v>2947921.4299999988</v>
      </c>
      <c r="D45" s="686">
        <v>256167.74159999995</v>
      </c>
      <c r="E45" s="341">
        <v>3204089.1715999986</v>
      </c>
      <c r="F45" s="340">
        <v>4880317.5599999996</v>
      </c>
      <c r="G45" s="340">
        <v>19056.748500000002</v>
      </c>
      <c r="H45" s="341">
        <v>4899374.3084999993</v>
      </c>
    </row>
    <row r="46" spans="1:8">
      <c r="A46" s="64">
        <v>18</v>
      </c>
      <c r="B46" s="347" t="s">
        <v>679</v>
      </c>
      <c r="C46" s="686">
        <v>191597.18</v>
      </c>
      <c r="D46" s="686">
        <v>0</v>
      </c>
      <c r="E46" s="341">
        <v>191597.18</v>
      </c>
      <c r="F46" s="340">
        <v>763822.12</v>
      </c>
      <c r="G46" s="340">
        <v>0</v>
      </c>
      <c r="H46" s="341">
        <v>763822.12</v>
      </c>
    </row>
    <row r="47" spans="1:8">
      <c r="A47" s="64">
        <v>19</v>
      </c>
      <c r="B47" s="347" t="s">
        <v>680</v>
      </c>
      <c r="C47" s="686">
        <v>0</v>
      </c>
      <c r="D47" s="686">
        <v>0</v>
      </c>
      <c r="E47" s="341">
        <v>0</v>
      </c>
      <c r="F47" s="340">
        <v>0</v>
      </c>
      <c r="G47" s="340">
        <v>0</v>
      </c>
      <c r="H47" s="341">
        <v>0</v>
      </c>
    </row>
    <row r="48" spans="1:8">
      <c r="A48" s="64">
        <v>19.100000000000001</v>
      </c>
      <c r="B48" s="342" t="s">
        <v>681</v>
      </c>
      <c r="C48" s="686">
        <v>0</v>
      </c>
      <c r="D48" s="686">
        <v>0</v>
      </c>
      <c r="E48" s="341">
        <v>0</v>
      </c>
      <c r="F48" s="340"/>
      <c r="G48" s="340"/>
      <c r="H48" s="341">
        <v>0</v>
      </c>
    </row>
    <row r="49" spans="1:8">
      <c r="A49" s="64">
        <v>19.2</v>
      </c>
      <c r="B49" s="342" t="s">
        <v>682</v>
      </c>
      <c r="C49" s="686">
        <v>0</v>
      </c>
      <c r="D49" s="686">
        <v>0</v>
      </c>
      <c r="E49" s="341">
        <v>0</v>
      </c>
      <c r="F49" s="340"/>
      <c r="G49" s="340"/>
      <c r="H49" s="341">
        <v>0</v>
      </c>
    </row>
    <row r="50" spans="1:8">
      <c r="A50" s="64">
        <v>20</v>
      </c>
      <c r="B50" s="364" t="s">
        <v>81</v>
      </c>
      <c r="C50" s="686">
        <v>0</v>
      </c>
      <c r="D50" s="686">
        <v>39651938.379000001</v>
      </c>
      <c r="E50" s="341">
        <v>39651938.379000001</v>
      </c>
      <c r="F50" s="340">
        <v>0</v>
      </c>
      <c r="G50" s="340">
        <v>34220674.776900001</v>
      </c>
      <c r="H50" s="341">
        <v>34220674.776900001</v>
      </c>
    </row>
    <row r="51" spans="1:8">
      <c r="A51" s="64">
        <v>21</v>
      </c>
      <c r="B51" s="358" t="s">
        <v>71</v>
      </c>
      <c r="C51" s="686">
        <v>1991019.9499999997</v>
      </c>
      <c r="D51" s="686">
        <v>14453251.711399999</v>
      </c>
      <c r="E51" s="341">
        <v>16444271.661399998</v>
      </c>
      <c r="F51" s="340">
        <v>1820105.92</v>
      </c>
      <c r="G51" s="340">
        <v>12822497.381100001</v>
      </c>
      <c r="H51" s="341">
        <v>14642603.301100001</v>
      </c>
    </row>
    <row r="52" spans="1:8">
      <c r="A52" s="64">
        <v>21.1</v>
      </c>
      <c r="B52" s="357" t="s">
        <v>683</v>
      </c>
      <c r="C52" s="686">
        <v>0</v>
      </c>
      <c r="D52" s="686">
        <v>63259.519</v>
      </c>
      <c r="E52" s="341">
        <v>63259.519</v>
      </c>
      <c r="F52" s="340">
        <v>0</v>
      </c>
      <c r="G52" s="340">
        <v>65132.0069</v>
      </c>
      <c r="H52" s="341">
        <v>65132.0069</v>
      </c>
    </row>
    <row r="53" spans="1:8">
      <c r="A53" s="64">
        <v>22</v>
      </c>
      <c r="B53" s="364" t="s">
        <v>684</v>
      </c>
      <c r="C53" s="340">
        <v>336563583.6299988</v>
      </c>
      <c r="D53" s="340">
        <v>239326292.13724902</v>
      </c>
      <c r="E53" s="341">
        <v>575889875.7672478</v>
      </c>
      <c r="F53" s="340">
        <v>247955008.00999978</v>
      </c>
      <c r="G53" s="340">
        <v>282386633.26590002</v>
      </c>
      <c r="H53" s="341">
        <v>530341641.27589977</v>
      </c>
    </row>
    <row r="54" spans="1:8" ht="24" customHeight="1">
      <c r="A54" s="64"/>
      <c r="B54" s="367" t="s">
        <v>685</v>
      </c>
      <c r="C54" s="790"/>
      <c r="D54" s="791"/>
      <c r="E54" s="791"/>
      <c r="F54" s="791"/>
      <c r="G54" s="791"/>
      <c r="H54" s="792"/>
    </row>
    <row r="55" spans="1:8">
      <c r="A55" s="64">
        <v>23</v>
      </c>
      <c r="B55" s="364" t="s">
        <v>860</v>
      </c>
      <c r="C55" s="686">
        <v>3634576</v>
      </c>
      <c r="D55" s="340">
        <v>0</v>
      </c>
      <c r="E55" s="341">
        <v>3634576</v>
      </c>
      <c r="F55" s="340">
        <v>3634576</v>
      </c>
      <c r="G55" s="340">
        <v>0</v>
      </c>
      <c r="H55" s="341">
        <v>3634576</v>
      </c>
    </row>
    <row r="56" spans="1:8">
      <c r="A56" s="64">
        <v>24</v>
      </c>
      <c r="B56" s="364" t="s">
        <v>686</v>
      </c>
      <c r="C56" s="686">
        <v>0</v>
      </c>
      <c r="D56" s="340">
        <v>0</v>
      </c>
      <c r="E56" s="341">
        <v>0</v>
      </c>
      <c r="F56" s="340"/>
      <c r="G56" s="340"/>
      <c r="H56" s="341">
        <v>0</v>
      </c>
    </row>
    <row r="57" spans="1:8">
      <c r="A57" s="64">
        <v>25</v>
      </c>
      <c r="B57" s="364" t="s">
        <v>82</v>
      </c>
      <c r="C57" s="686">
        <v>22109970.23</v>
      </c>
      <c r="D57" s="340">
        <v>0</v>
      </c>
      <c r="E57" s="341">
        <v>22109970.23</v>
      </c>
      <c r="F57" s="340">
        <v>22109970.23</v>
      </c>
      <c r="G57" s="340">
        <v>0</v>
      </c>
      <c r="H57" s="341">
        <v>22109970.23</v>
      </c>
    </row>
    <row r="58" spans="1:8">
      <c r="A58" s="64">
        <v>26</v>
      </c>
      <c r="B58" s="347" t="s">
        <v>687</v>
      </c>
      <c r="C58" s="686">
        <v>0</v>
      </c>
      <c r="D58" s="340">
        <v>0</v>
      </c>
      <c r="E58" s="341">
        <v>0</v>
      </c>
      <c r="F58" s="340"/>
      <c r="G58" s="340"/>
      <c r="H58" s="341">
        <v>0</v>
      </c>
    </row>
    <row r="59" spans="1:8" ht="27.6">
      <c r="A59" s="64">
        <v>27</v>
      </c>
      <c r="B59" s="347" t="s">
        <v>688</v>
      </c>
      <c r="C59" s="686">
        <v>0</v>
      </c>
      <c r="D59" s="340">
        <v>0</v>
      </c>
      <c r="E59" s="341">
        <v>0</v>
      </c>
      <c r="F59" s="340"/>
      <c r="G59" s="340"/>
      <c r="H59" s="341">
        <v>0</v>
      </c>
    </row>
    <row r="60" spans="1:8">
      <c r="A60" s="64">
        <v>27.1</v>
      </c>
      <c r="B60" s="342" t="s">
        <v>689</v>
      </c>
      <c r="C60" s="686">
        <v>0</v>
      </c>
      <c r="D60" s="340">
        <v>0</v>
      </c>
      <c r="E60" s="341">
        <v>0</v>
      </c>
      <c r="F60" s="340"/>
      <c r="G60" s="340"/>
      <c r="H60" s="341">
        <v>0</v>
      </c>
    </row>
    <row r="61" spans="1:8">
      <c r="A61" s="64">
        <v>27.2</v>
      </c>
      <c r="B61" s="366" t="s">
        <v>690</v>
      </c>
      <c r="C61" s="686">
        <v>0</v>
      </c>
      <c r="D61" s="340">
        <v>0</v>
      </c>
      <c r="E61" s="341">
        <v>0</v>
      </c>
      <c r="F61" s="340"/>
      <c r="G61" s="340"/>
      <c r="H61" s="341">
        <v>0</v>
      </c>
    </row>
    <row r="62" spans="1:8">
      <c r="A62" s="64">
        <v>28</v>
      </c>
      <c r="B62" s="358" t="s">
        <v>691</v>
      </c>
      <c r="C62" s="686">
        <v>0</v>
      </c>
      <c r="D62" s="340">
        <v>0</v>
      </c>
      <c r="E62" s="341">
        <v>0</v>
      </c>
      <c r="F62" s="340"/>
      <c r="G62" s="340"/>
      <c r="H62" s="341">
        <v>0</v>
      </c>
    </row>
    <row r="63" spans="1:8">
      <c r="A63" s="64">
        <v>29</v>
      </c>
      <c r="B63" s="347" t="s">
        <v>692</v>
      </c>
      <c r="C63" s="686">
        <v>0</v>
      </c>
      <c r="D63" s="340">
        <v>0</v>
      </c>
      <c r="E63" s="341">
        <v>0</v>
      </c>
      <c r="F63" s="340"/>
      <c r="G63" s="340"/>
      <c r="H63" s="341">
        <v>0</v>
      </c>
    </row>
    <row r="64" spans="1:8">
      <c r="A64" s="64">
        <v>29.1</v>
      </c>
      <c r="B64" s="361" t="s">
        <v>693</v>
      </c>
      <c r="C64" s="686">
        <v>0</v>
      </c>
      <c r="D64" s="340">
        <v>0</v>
      </c>
      <c r="E64" s="341">
        <v>0</v>
      </c>
      <c r="F64" s="340"/>
      <c r="G64" s="340"/>
      <c r="H64" s="341">
        <v>0</v>
      </c>
    </row>
    <row r="65" spans="1:8" ht="25.05" customHeight="1">
      <c r="A65" s="64">
        <v>29.2</v>
      </c>
      <c r="B65" s="342" t="s">
        <v>694</v>
      </c>
      <c r="C65" s="686">
        <v>0</v>
      </c>
      <c r="D65" s="340">
        <v>0</v>
      </c>
      <c r="E65" s="341">
        <v>0</v>
      </c>
      <c r="F65" s="340"/>
      <c r="G65" s="340"/>
      <c r="H65" s="341">
        <v>0</v>
      </c>
    </row>
    <row r="66" spans="1:8" ht="22.5" customHeight="1">
      <c r="A66" s="64">
        <v>29.3</v>
      </c>
      <c r="B66" s="345" t="s">
        <v>695</v>
      </c>
      <c r="C66" s="686">
        <v>0</v>
      </c>
      <c r="D66" s="340">
        <v>0</v>
      </c>
      <c r="E66" s="341">
        <v>0</v>
      </c>
      <c r="F66" s="340"/>
      <c r="G66" s="340"/>
      <c r="H66" s="341">
        <v>0</v>
      </c>
    </row>
    <row r="67" spans="1:8">
      <c r="A67" s="64">
        <v>30</v>
      </c>
      <c r="B67" s="347" t="s">
        <v>83</v>
      </c>
      <c r="C67" s="686">
        <v>89631726.602094337</v>
      </c>
      <c r="D67" s="340">
        <v>0</v>
      </c>
      <c r="E67" s="341">
        <v>89631726.602094337</v>
      </c>
      <c r="F67" s="340">
        <v>75349724.11304976</v>
      </c>
      <c r="G67" s="340">
        <v>0</v>
      </c>
      <c r="H67" s="341">
        <v>75349724.11304976</v>
      </c>
    </row>
    <row r="68" spans="1:8">
      <c r="A68" s="64">
        <v>31</v>
      </c>
      <c r="B68" s="368" t="s">
        <v>1000</v>
      </c>
      <c r="C68" s="686">
        <v>115376272.83209434</v>
      </c>
      <c r="D68" s="340">
        <v>0</v>
      </c>
      <c r="E68" s="341">
        <v>115376272.83209434</v>
      </c>
      <c r="F68" s="340">
        <v>101094270.34304976</v>
      </c>
      <c r="G68" s="340">
        <v>0</v>
      </c>
      <c r="H68" s="341">
        <v>101094270.34304976</v>
      </c>
    </row>
    <row r="69" spans="1:8">
      <c r="A69" s="64">
        <v>32</v>
      </c>
      <c r="B69" s="347" t="s">
        <v>697</v>
      </c>
      <c r="C69" s="686">
        <v>451939856.46209311</v>
      </c>
      <c r="D69" s="340">
        <v>239326292.13724902</v>
      </c>
      <c r="E69" s="341">
        <v>691266148.59934211</v>
      </c>
      <c r="F69" s="340">
        <v>349049278.35304952</v>
      </c>
      <c r="G69" s="340">
        <v>282386633.26590002</v>
      </c>
      <c r="H69" s="341">
        <v>631435911.61894953</v>
      </c>
    </row>
    <row r="70" spans="1:8">
      <c r="E70" s="370"/>
    </row>
    <row r="72" spans="1:8">
      <c r="B72" s="713"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32"/>
  <sheetViews>
    <sheetView showGridLines="0" zoomScale="80" zoomScaleNormal="80" workbookViewId="0">
      <pane xSplit="2" ySplit="6" topLeftCell="C7" activePane="bottomRight" state="frozen"/>
      <selection activeCell="C24" sqref="C24"/>
      <selection pane="topRight" activeCell="C24" sqref="C24"/>
      <selection pane="bottomLeft" activeCell="C24" sqref="C24"/>
      <selection pane="bottomRight" activeCell="G32" sqref="G32"/>
    </sheetView>
  </sheetViews>
  <sheetFormatPr defaultColWidth="8.77734375" defaultRowHeight="14.4"/>
  <cols>
    <col min="1" max="1" width="12.88671875" style="522" bestFit="1" customWidth="1"/>
    <col min="2" max="2" width="71" style="522" bestFit="1" customWidth="1"/>
    <col min="3" max="3" width="15.109375" style="522" bestFit="1" customWidth="1"/>
    <col min="4" max="5" width="15.21875" style="522" bestFit="1" customWidth="1"/>
    <col min="6" max="6" width="20" style="522" bestFit="1" customWidth="1"/>
    <col min="7" max="7" width="37.6640625" style="522" bestFit="1" customWidth="1"/>
    <col min="8" max="8" width="16" style="522" customWidth="1"/>
    <col min="9" max="10" width="15.21875" style="522" bestFit="1" customWidth="1"/>
    <col min="11" max="11" width="20" style="522" bestFit="1" customWidth="1"/>
    <col min="12" max="12" width="37.6640625" style="522" bestFit="1" customWidth="1"/>
    <col min="13" max="13" width="13.5546875" style="522" customWidth="1"/>
    <col min="14" max="15" width="15.21875" style="522" bestFit="1" customWidth="1"/>
    <col min="16" max="16" width="20" style="522" bestFit="1" customWidth="1"/>
    <col min="17" max="17" width="37.6640625" style="522" bestFit="1" customWidth="1"/>
    <col min="18" max="18" width="18" style="522" bestFit="1" customWidth="1"/>
    <col min="19" max="19" width="32.5546875" style="522" customWidth="1"/>
    <col min="20" max="20" width="33.6640625" style="522" customWidth="1"/>
    <col min="21" max="21" width="25.77734375" style="522" customWidth="1"/>
    <col min="22" max="22" width="34.5546875" style="522" customWidth="1"/>
    <col min="23" max="16384" width="8.77734375" style="522"/>
  </cols>
  <sheetData>
    <row r="1" spans="1:22">
      <c r="A1" s="335" t="s">
        <v>869</v>
      </c>
      <c r="B1" s="337" t="str">
        <f>Info!C2</f>
        <v>კრისტალი</v>
      </c>
    </row>
    <row r="2" spans="1:22">
      <c r="A2" s="335" t="s">
        <v>88</v>
      </c>
      <c r="B2" s="336">
        <f>'1. key ratios'!B2</f>
        <v>46203</v>
      </c>
    </row>
    <row r="3" spans="1:22">
      <c r="A3" s="497" t="s">
        <v>612</v>
      </c>
      <c r="B3" s="496"/>
    </row>
    <row r="4" spans="1:22">
      <c r="A4" s="497"/>
      <c r="B4" s="496"/>
    </row>
    <row r="5" spans="1:22" ht="24" customHeight="1">
      <c r="A5" s="901" t="s">
        <v>638</v>
      </c>
      <c r="B5" s="901"/>
      <c r="C5" s="903" t="s">
        <v>819</v>
      </c>
      <c r="D5" s="903"/>
      <c r="E5" s="903"/>
      <c r="F5" s="903"/>
      <c r="G5" s="903"/>
      <c r="H5" s="903" t="s">
        <v>526</v>
      </c>
      <c r="I5" s="903"/>
      <c r="J5" s="903"/>
      <c r="K5" s="903"/>
      <c r="L5" s="903"/>
      <c r="M5" s="903" t="s">
        <v>818</v>
      </c>
      <c r="N5" s="903"/>
      <c r="O5" s="903"/>
      <c r="P5" s="903"/>
      <c r="Q5" s="903"/>
      <c r="R5" s="902" t="s">
        <v>637</v>
      </c>
      <c r="S5" s="902" t="s">
        <v>641</v>
      </c>
      <c r="T5" s="902" t="s">
        <v>640</v>
      </c>
      <c r="U5" s="902" t="s">
        <v>856</v>
      </c>
      <c r="V5" s="902" t="s">
        <v>857</v>
      </c>
    </row>
    <row r="6" spans="1:22" ht="36" customHeight="1">
      <c r="A6" s="901"/>
      <c r="B6" s="901"/>
      <c r="C6" s="523"/>
      <c r="D6" s="68" t="s">
        <v>803</v>
      </c>
      <c r="E6" s="68" t="s">
        <v>802</v>
      </c>
      <c r="F6" s="68" t="s">
        <v>801</v>
      </c>
      <c r="G6" s="68" t="s">
        <v>800</v>
      </c>
      <c r="H6" s="523"/>
      <c r="I6" s="68" t="s">
        <v>803</v>
      </c>
      <c r="J6" s="68" t="s">
        <v>802</v>
      </c>
      <c r="K6" s="68" t="s">
        <v>801</v>
      </c>
      <c r="L6" s="68" t="s">
        <v>800</v>
      </c>
      <c r="M6" s="523"/>
      <c r="N6" s="68" t="s">
        <v>803</v>
      </c>
      <c r="O6" s="68" t="s">
        <v>802</v>
      </c>
      <c r="P6" s="68" t="s">
        <v>801</v>
      </c>
      <c r="Q6" s="68" t="s">
        <v>800</v>
      </c>
      <c r="R6" s="902"/>
      <c r="S6" s="902"/>
      <c r="T6" s="902"/>
      <c r="U6" s="902"/>
      <c r="V6" s="902"/>
    </row>
    <row r="7" spans="1:22">
      <c r="A7" s="524">
        <v>1</v>
      </c>
      <c r="B7" s="94" t="s">
        <v>613</v>
      </c>
      <c r="C7" s="525">
        <v>11077382.859999999</v>
      </c>
      <c r="D7" s="525">
        <v>10211379.15</v>
      </c>
      <c r="E7" s="525">
        <v>584368.18999999994</v>
      </c>
      <c r="F7" s="525">
        <v>281635.51999999996</v>
      </c>
      <c r="G7" s="525">
        <v>0</v>
      </c>
      <c r="H7" s="525">
        <v>11144057.288794644</v>
      </c>
      <c r="I7" s="525">
        <v>10195651.483950133</v>
      </c>
      <c r="J7" s="525">
        <v>594286.58732176363</v>
      </c>
      <c r="K7" s="525">
        <v>354119.2175227484</v>
      </c>
      <c r="L7" s="525">
        <v>0</v>
      </c>
      <c r="M7" s="525">
        <v>116166.04999999999</v>
      </c>
      <c r="N7" s="525">
        <v>14055.329999999996</v>
      </c>
      <c r="O7" s="525">
        <v>7278.3</v>
      </c>
      <c r="P7" s="525">
        <v>94832.42</v>
      </c>
      <c r="Q7" s="525">
        <v>0</v>
      </c>
      <c r="R7" s="525">
        <v>693</v>
      </c>
      <c r="S7" s="731">
        <v>0.26438287192268983</v>
      </c>
      <c r="T7" s="731">
        <v>0.34364352039110546</v>
      </c>
      <c r="U7" s="731">
        <v>0.26842395990406714</v>
      </c>
      <c r="V7" s="732">
        <v>25.342368363089822</v>
      </c>
    </row>
    <row r="8" spans="1:22">
      <c r="A8" s="524">
        <v>2</v>
      </c>
      <c r="B8" s="93" t="s">
        <v>614</v>
      </c>
      <c r="C8" s="525">
        <v>273999454.95270097</v>
      </c>
      <c r="D8" s="525">
        <v>254843247.51000103</v>
      </c>
      <c r="E8" s="525">
        <v>11301840.58359997</v>
      </c>
      <c r="F8" s="525">
        <v>7854366.8590999991</v>
      </c>
      <c r="G8" s="525">
        <v>0</v>
      </c>
      <c r="H8" s="525">
        <v>273573984.54415143</v>
      </c>
      <c r="I8" s="525">
        <v>253448651.59234136</v>
      </c>
      <c r="J8" s="525">
        <v>11620671.808716496</v>
      </c>
      <c r="K8" s="525">
        <v>8504661.1430935394</v>
      </c>
      <c r="L8" s="525">
        <v>0</v>
      </c>
      <c r="M8" s="525">
        <v>9071272.5700000133</v>
      </c>
      <c r="N8" s="525">
        <v>1648570.5300000075</v>
      </c>
      <c r="O8" s="525">
        <v>936918.19000000041</v>
      </c>
      <c r="P8" s="525">
        <v>6485783.8500000052</v>
      </c>
      <c r="Q8" s="525">
        <v>0</v>
      </c>
      <c r="R8" s="525">
        <v>44755</v>
      </c>
      <c r="S8" s="731">
        <v>0.2596322609548935</v>
      </c>
      <c r="T8" s="731">
        <v>0.33853440080189495</v>
      </c>
      <c r="U8" s="731">
        <v>0.25081125779771374</v>
      </c>
      <c r="V8" s="732">
        <v>28.824501549425992</v>
      </c>
    </row>
    <row r="9" spans="1:22">
      <c r="A9" s="524">
        <v>3</v>
      </c>
      <c r="B9" s="93" t="s">
        <v>615</v>
      </c>
      <c r="C9" s="525">
        <v>0</v>
      </c>
      <c r="D9" s="525">
        <v>0</v>
      </c>
      <c r="E9" s="525">
        <v>0</v>
      </c>
      <c r="F9" s="525">
        <v>0</v>
      </c>
      <c r="G9" s="525">
        <v>0</v>
      </c>
      <c r="H9" s="525">
        <v>0</v>
      </c>
      <c r="I9" s="525">
        <v>0</v>
      </c>
      <c r="J9" s="525">
        <v>0</v>
      </c>
      <c r="K9" s="525">
        <v>0</v>
      </c>
      <c r="L9" s="525">
        <v>0</v>
      </c>
      <c r="M9" s="525">
        <v>0</v>
      </c>
      <c r="N9" s="525">
        <v>0</v>
      </c>
      <c r="O9" s="525">
        <v>0</v>
      </c>
      <c r="P9" s="525">
        <v>0</v>
      </c>
      <c r="Q9" s="525">
        <v>0</v>
      </c>
      <c r="R9" s="525">
        <v>0</v>
      </c>
      <c r="S9" s="731">
        <v>0</v>
      </c>
      <c r="T9" s="731">
        <v>0</v>
      </c>
      <c r="U9" s="731">
        <v>0</v>
      </c>
      <c r="V9" s="732">
        <v>0</v>
      </c>
    </row>
    <row r="10" spans="1:22">
      <c r="A10" s="524">
        <v>4</v>
      </c>
      <c r="B10" s="93" t="s">
        <v>1005</v>
      </c>
      <c r="C10" s="525">
        <v>17792719.349999938</v>
      </c>
      <c r="D10" s="525">
        <v>16296658.609999938</v>
      </c>
      <c r="E10" s="525">
        <v>817444.32999999973</v>
      </c>
      <c r="F10" s="525">
        <v>678616.40999999992</v>
      </c>
      <c r="G10" s="525">
        <v>0</v>
      </c>
      <c r="H10" s="525">
        <v>17750811.491773475</v>
      </c>
      <c r="I10" s="525">
        <v>16060313.643632879</v>
      </c>
      <c r="J10" s="525">
        <v>867675.13918362989</v>
      </c>
      <c r="K10" s="525">
        <v>822822.70895696571</v>
      </c>
      <c r="L10" s="525">
        <v>0</v>
      </c>
      <c r="M10" s="525">
        <v>852606.07999999973</v>
      </c>
      <c r="N10" s="525">
        <v>87928.4899999997</v>
      </c>
      <c r="O10" s="525">
        <v>97269.73000000004</v>
      </c>
      <c r="P10" s="525">
        <v>667407.86</v>
      </c>
      <c r="Q10" s="525">
        <v>0</v>
      </c>
      <c r="R10" s="525">
        <v>15544</v>
      </c>
      <c r="S10" s="731">
        <v>0.22916668965960885</v>
      </c>
      <c r="T10" s="731">
        <v>0.31469469944418832</v>
      </c>
      <c r="U10" s="731">
        <v>0.23890271185961245</v>
      </c>
      <c r="V10" s="732">
        <v>11.569703974120937</v>
      </c>
    </row>
    <row r="11" spans="1:22">
      <c r="A11" s="524">
        <v>5</v>
      </c>
      <c r="B11" s="93" t="s">
        <v>617</v>
      </c>
      <c r="C11" s="525">
        <v>0</v>
      </c>
      <c r="D11" s="525">
        <v>0</v>
      </c>
      <c r="E11" s="525">
        <v>0</v>
      </c>
      <c r="F11" s="525">
        <v>0</v>
      </c>
      <c r="G11" s="525">
        <v>0</v>
      </c>
      <c r="H11" s="525">
        <v>0</v>
      </c>
      <c r="I11" s="525">
        <v>0</v>
      </c>
      <c r="J11" s="525">
        <v>0</v>
      </c>
      <c r="K11" s="525">
        <v>0</v>
      </c>
      <c r="L11" s="525">
        <v>0</v>
      </c>
      <c r="M11" s="525">
        <v>0</v>
      </c>
      <c r="N11" s="525">
        <v>0</v>
      </c>
      <c r="O11" s="525">
        <v>0</v>
      </c>
      <c r="P11" s="525">
        <v>0</v>
      </c>
      <c r="Q11" s="525">
        <v>0</v>
      </c>
      <c r="R11" s="525">
        <v>0</v>
      </c>
      <c r="S11" s="731">
        <v>0</v>
      </c>
      <c r="T11" s="731">
        <v>0</v>
      </c>
      <c r="U11" s="731">
        <v>0</v>
      </c>
      <c r="V11" s="732">
        <v>0</v>
      </c>
    </row>
    <row r="12" spans="1:22">
      <c r="A12" s="524">
        <v>6</v>
      </c>
      <c r="B12" s="93" t="s">
        <v>618</v>
      </c>
      <c r="C12" s="525">
        <v>0</v>
      </c>
      <c r="D12" s="525">
        <v>0</v>
      </c>
      <c r="E12" s="525">
        <v>0</v>
      </c>
      <c r="F12" s="525">
        <v>0</v>
      </c>
      <c r="G12" s="525">
        <v>0</v>
      </c>
      <c r="H12" s="525">
        <v>0</v>
      </c>
      <c r="I12" s="525">
        <v>0</v>
      </c>
      <c r="J12" s="525">
        <v>0</v>
      </c>
      <c r="K12" s="525">
        <v>0</v>
      </c>
      <c r="L12" s="525">
        <v>0</v>
      </c>
      <c r="M12" s="525">
        <v>0</v>
      </c>
      <c r="N12" s="525">
        <v>0</v>
      </c>
      <c r="O12" s="525">
        <v>0</v>
      </c>
      <c r="P12" s="525">
        <v>0</v>
      </c>
      <c r="Q12" s="525">
        <v>0</v>
      </c>
      <c r="R12" s="525">
        <v>0</v>
      </c>
      <c r="S12" s="731">
        <v>0</v>
      </c>
      <c r="T12" s="731">
        <v>0</v>
      </c>
      <c r="U12" s="731">
        <v>0</v>
      </c>
      <c r="V12" s="732">
        <v>0</v>
      </c>
    </row>
    <row r="13" spans="1:22">
      <c r="A13" s="524">
        <v>7</v>
      </c>
      <c r="B13" s="93" t="s">
        <v>619</v>
      </c>
      <c r="C13" s="733">
        <v>0</v>
      </c>
      <c r="D13" s="733">
        <v>0</v>
      </c>
      <c r="E13" s="733">
        <v>0</v>
      </c>
      <c r="F13" s="733">
        <v>0</v>
      </c>
      <c r="G13" s="733">
        <v>0</v>
      </c>
      <c r="H13" s="733">
        <v>0</v>
      </c>
      <c r="I13" s="733">
        <v>0</v>
      </c>
      <c r="J13" s="733">
        <v>0</v>
      </c>
      <c r="K13" s="733">
        <v>0</v>
      </c>
      <c r="L13" s="733">
        <v>0</v>
      </c>
      <c r="M13" s="733">
        <v>0</v>
      </c>
      <c r="N13" s="733">
        <v>0</v>
      </c>
      <c r="O13" s="733">
        <v>0</v>
      </c>
      <c r="P13" s="733">
        <v>0</v>
      </c>
      <c r="Q13" s="733">
        <v>0</v>
      </c>
      <c r="R13" s="733">
        <v>0</v>
      </c>
      <c r="S13" s="731">
        <v>0</v>
      </c>
      <c r="T13" s="731">
        <v>0</v>
      </c>
      <c r="U13" s="731">
        <v>0</v>
      </c>
      <c r="V13" s="732">
        <v>0</v>
      </c>
    </row>
    <row r="14" spans="1:22">
      <c r="A14" s="524">
        <v>7.1</v>
      </c>
      <c r="B14" s="526" t="s">
        <v>620</v>
      </c>
      <c r="C14" s="733">
        <v>0</v>
      </c>
      <c r="D14" s="733"/>
      <c r="E14" s="733"/>
      <c r="F14" s="733"/>
      <c r="G14" s="733">
        <v>0</v>
      </c>
      <c r="H14" s="733">
        <v>0</v>
      </c>
      <c r="I14" s="733"/>
      <c r="J14" s="733"/>
      <c r="K14" s="733"/>
      <c r="L14" s="733">
        <v>0</v>
      </c>
      <c r="M14" s="733">
        <v>0</v>
      </c>
      <c r="N14" s="733"/>
      <c r="O14" s="733"/>
      <c r="P14" s="733"/>
      <c r="Q14" s="733">
        <v>0</v>
      </c>
      <c r="R14" s="733"/>
      <c r="S14" s="731"/>
      <c r="T14" s="731"/>
      <c r="U14" s="731"/>
      <c r="V14" s="732"/>
    </row>
    <row r="15" spans="1:22" ht="24">
      <c r="A15" s="524">
        <v>7.2</v>
      </c>
      <c r="B15" s="526" t="s">
        <v>621</v>
      </c>
      <c r="C15" s="733">
        <v>0</v>
      </c>
      <c r="D15" s="733"/>
      <c r="E15" s="733"/>
      <c r="F15" s="733"/>
      <c r="G15" s="733">
        <v>0</v>
      </c>
      <c r="H15" s="733">
        <v>0</v>
      </c>
      <c r="I15" s="733"/>
      <c r="J15" s="733"/>
      <c r="K15" s="733"/>
      <c r="L15" s="733">
        <v>0</v>
      </c>
      <c r="M15" s="733">
        <v>0</v>
      </c>
      <c r="N15" s="733"/>
      <c r="O15" s="733"/>
      <c r="P15" s="733"/>
      <c r="Q15" s="733">
        <v>0</v>
      </c>
      <c r="R15" s="733"/>
      <c r="S15" s="731"/>
      <c r="T15" s="731"/>
      <c r="U15" s="731"/>
      <c r="V15" s="733"/>
    </row>
    <row r="16" spans="1:22">
      <c r="A16" s="524">
        <v>7.3</v>
      </c>
      <c r="B16" s="526" t="s">
        <v>622</v>
      </c>
      <c r="C16" s="733">
        <v>0</v>
      </c>
      <c r="D16" s="733"/>
      <c r="E16" s="733"/>
      <c r="F16" s="733"/>
      <c r="G16" s="733">
        <v>0</v>
      </c>
      <c r="H16" s="733">
        <v>0</v>
      </c>
      <c r="I16" s="733"/>
      <c r="J16" s="733"/>
      <c r="K16" s="733"/>
      <c r="L16" s="733">
        <v>0</v>
      </c>
      <c r="M16" s="733">
        <v>0</v>
      </c>
      <c r="N16" s="733"/>
      <c r="O16" s="733"/>
      <c r="P16" s="733"/>
      <c r="Q16" s="733">
        <v>0</v>
      </c>
      <c r="R16" s="733"/>
      <c r="S16" s="731"/>
      <c r="T16" s="731"/>
      <c r="U16" s="731"/>
      <c r="V16" s="732"/>
    </row>
    <row r="17" spans="1:26">
      <c r="A17" s="524">
        <v>8</v>
      </c>
      <c r="B17" s="93" t="s">
        <v>623</v>
      </c>
      <c r="C17" s="733">
        <v>22169310.53829997</v>
      </c>
      <c r="D17" s="733">
        <v>19942112.071399972</v>
      </c>
      <c r="E17" s="733">
        <v>1890533.976899999</v>
      </c>
      <c r="F17" s="733">
        <v>336664.48999999993</v>
      </c>
      <c r="G17" s="733">
        <v>0</v>
      </c>
      <c r="H17" s="733">
        <v>22407545.59202826</v>
      </c>
      <c r="I17" s="733">
        <v>20120463.371142782</v>
      </c>
      <c r="J17" s="733">
        <v>1924181.0205201933</v>
      </c>
      <c r="K17" s="733">
        <v>362901.20036528778</v>
      </c>
      <c r="L17" s="733">
        <v>0</v>
      </c>
      <c r="M17" s="733">
        <v>112153.16000000002</v>
      </c>
      <c r="N17" s="733">
        <v>1912.0399999999997</v>
      </c>
      <c r="O17" s="733">
        <v>163.16999999999999</v>
      </c>
      <c r="P17" s="733">
        <v>110077.95000000001</v>
      </c>
      <c r="Q17" s="733">
        <v>0</v>
      </c>
      <c r="R17" s="733">
        <v>11479</v>
      </c>
      <c r="S17" s="731">
        <v>0.21729416954902459</v>
      </c>
      <c r="T17" s="731">
        <v>0.24041433787791383</v>
      </c>
      <c r="U17" s="731">
        <v>0.21972373572775378</v>
      </c>
      <c r="V17" s="732">
        <v>1.029369310278746</v>
      </c>
    </row>
    <row r="18" spans="1:26">
      <c r="A18" s="758">
        <v>9</v>
      </c>
      <c r="B18" s="757" t="s">
        <v>624</v>
      </c>
      <c r="C18" s="733">
        <v>0</v>
      </c>
      <c r="D18" s="733">
        <v>0</v>
      </c>
      <c r="E18" s="733">
        <v>0</v>
      </c>
      <c r="F18" s="733">
        <v>0</v>
      </c>
      <c r="G18" s="733">
        <v>0</v>
      </c>
      <c r="H18" s="733">
        <v>0</v>
      </c>
      <c r="I18" s="733">
        <v>0</v>
      </c>
      <c r="J18" s="733">
        <v>0</v>
      </c>
      <c r="K18" s="733">
        <v>0</v>
      </c>
      <c r="L18" s="734">
        <v>0</v>
      </c>
      <c r="M18" s="733">
        <v>0</v>
      </c>
      <c r="N18" s="733">
        <v>0</v>
      </c>
      <c r="O18" s="733">
        <v>0</v>
      </c>
      <c r="P18" s="733">
        <v>0</v>
      </c>
      <c r="Q18" s="734">
        <v>0</v>
      </c>
      <c r="R18" s="733">
        <v>0</v>
      </c>
      <c r="S18" s="731">
        <v>0</v>
      </c>
      <c r="T18" s="731">
        <v>0</v>
      </c>
      <c r="U18" s="731">
        <v>0</v>
      </c>
      <c r="V18" s="732">
        <v>0</v>
      </c>
    </row>
    <row r="19" spans="1:26">
      <c r="A19" s="524">
        <v>10</v>
      </c>
      <c r="B19" s="759" t="s">
        <v>639</v>
      </c>
      <c r="C19" s="760">
        <v>325038867.70100093</v>
      </c>
      <c r="D19" s="760">
        <v>301293397.34140098</v>
      </c>
      <c r="E19" s="760">
        <v>14594187.080499968</v>
      </c>
      <c r="F19" s="760">
        <v>9151283.279099999</v>
      </c>
      <c r="G19" s="760">
        <v>0</v>
      </c>
      <c r="H19" s="760">
        <v>324876398.91674781</v>
      </c>
      <c r="I19" s="760">
        <v>299825080.09106719</v>
      </c>
      <c r="J19" s="760">
        <v>15006814.555742083</v>
      </c>
      <c r="K19" s="760">
        <v>10044504.269938542</v>
      </c>
      <c r="L19" s="760">
        <v>0</v>
      </c>
      <c r="M19" s="760">
        <v>10152197.860000014</v>
      </c>
      <c r="N19" s="760">
        <v>1752466.3900000073</v>
      </c>
      <c r="O19" s="760">
        <v>1041629.3900000005</v>
      </c>
      <c r="P19" s="760">
        <v>7358102.0800000057</v>
      </c>
      <c r="Q19" s="760">
        <v>0</v>
      </c>
      <c r="R19" s="760">
        <v>72471</v>
      </c>
      <c r="S19" s="735">
        <v>0.25589246912100599</v>
      </c>
      <c r="T19" s="735">
        <v>0.33254425384094505</v>
      </c>
      <c r="U19" s="735">
        <v>0.24862056477321759</v>
      </c>
      <c r="V19" s="736">
        <v>25.845176344775279</v>
      </c>
    </row>
    <row r="20" spans="1:26" ht="24">
      <c r="A20" s="524">
        <v>10.1</v>
      </c>
      <c r="B20" s="526" t="s">
        <v>642</v>
      </c>
      <c r="C20" s="525">
        <v>1553591.4100000001</v>
      </c>
      <c r="D20" s="525">
        <v>1479155.8</v>
      </c>
      <c r="E20" s="525">
        <v>55384.130000000005</v>
      </c>
      <c r="F20" s="525">
        <v>19051.480000000003</v>
      </c>
      <c r="G20" s="525">
        <v>0</v>
      </c>
      <c r="H20" s="525">
        <v>1553438.7828556621</v>
      </c>
      <c r="I20" s="525">
        <v>1474156.686815565</v>
      </c>
      <c r="J20" s="525">
        <v>56239.903511564728</v>
      </c>
      <c r="K20" s="525">
        <v>23042.192528532341</v>
      </c>
      <c r="L20" s="525">
        <v>0</v>
      </c>
      <c r="M20" s="525">
        <v>20638.18</v>
      </c>
      <c r="N20" s="525">
        <v>3809.2300000000027</v>
      </c>
      <c r="O20" s="525">
        <v>623.67000000000007</v>
      </c>
      <c r="P20" s="525">
        <v>16205.279999999999</v>
      </c>
      <c r="Q20" s="525">
        <v>0</v>
      </c>
      <c r="R20" s="525">
        <v>591</v>
      </c>
      <c r="S20" s="731">
        <v>0.27117714311170837</v>
      </c>
      <c r="T20" s="731">
        <v>0.35414031906300075</v>
      </c>
      <c r="U20" s="731">
        <v>0.24886237202397146</v>
      </c>
      <c r="V20" s="732">
        <v>16.301965019284175</v>
      </c>
    </row>
    <row r="21" spans="1:26">
      <c r="B21" s="694"/>
      <c r="C21" s="694"/>
      <c r="D21" s="694"/>
      <c r="E21" s="694"/>
      <c r="F21" s="694"/>
      <c r="G21" s="694"/>
      <c r="H21" s="694"/>
      <c r="I21" s="694"/>
      <c r="J21" s="694"/>
      <c r="K21" s="694"/>
      <c r="L21" s="694"/>
      <c r="M21" s="694"/>
      <c r="N21" s="694"/>
      <c r="O21" s="694"/>
      <c r="P21" s="694"/>
      <c r="Q21" s="694"/>
      <c r="R21" s="694"/>
      <c r="S21" s="694"/>
      <c r="T21" s="694"/>
      <c r="U21" s="694"/>
      <c r="V21" s="694"/>
      <c r="Z21" s="695"/>
    </row>
    <row r="22" spans="1:26" s="693" customFormat="1" ht="12"/>
    <row r="32" spans="1:26">
      <c r="H32" s="522" t="s">
        <v>999</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69696"/>
  </sheetPr>
  <dimension ref="A1:F237"/>
  <sheetViews>
    <sheetView zoomScale="80" zoomScaleNormal="80" workbookViewId="0">
      <selection activeCell="B21" sqref="B21:C21"/>
    </sheetView>
  </sheetViews>
  <sheetFormatPr defaultColWidth="43.5546875" defaultRowHeight="12"/>
  <cols>
    <col min="1" max="1" width="8" style="25" customWidth="1"/>
    <col min="2" max="2" width="66.21875" style="26" customWidth="1"/>
    <col min="3" max="3" width="131.44140625" style="27" customWidth="1"/>
    <col min="4" max="5" width="10.21875" style="18" customWidth="1"/>
    <col min="6" max="6" width="67.6640625" style="18" customWidth="1"/>
    <col min="7" max="16384" width="43.5546875" style="18"/>
  </cols>
  <sheetData>
    <row r="1" spans="1:3" ht="13.2" thickTop="1" thickBot="1">
      <c r="A1" s="904" t="s">
        <v>152</v>
      </c>
      <c r="B1" s="905"/>
      <c r="C1" s="906"/>
    </row>
    <row r="2" spans="1:3" ht="26.25" customHeight="1">
      <c r="A2" s="52"/>
      <c r="B2" s="907" t="s">
        <v>153</v>
      </c>
      <c r="C2" s="907"/>
    </row>
    <row r="3" spans="1:3" s="23" customFormat="1" ht="11.25" customHeight="1">
      <c r="A3" s="22"/>
      <c r="B3" s="907" t="s">
        <v>225</v>
      </c>
      <c r="C3" s="907"/>
    </row>
    <row r="4" spans="1:3" ht="12" customHeight="1" thickBot="1">
      <c r="A4" s="908" t="s">
        <v>229</v>
      </c>
      <c r="B4" s="909"/>
      <c r="C4" s="910"/>
    </row>
    <row r="5" spans="1:3" ht="12.6" thickTop="1">
      <c r="A5" s="19"/>
      <c r="B5" s="911" t="s">
        <v>154</v>
      </c>
      <c r="C5" s="912"/>
    </row>
    <row r="6" spans="1:3">
      <c r="A6" s="52"/>
      <c r="B6" s="913" t="s">
        <v>226</v>
      </c>
      <c r="C6" s="914"/>
    </row>
    <row r="7" spans="1:3">
      <c r="A7" s="52"/>
      <c r="B7" s="913" t="s">
        <v>155</v>
      </c>
      <c r="C7" s="914"/>
    </row>
    <row r="8" spans="1:3">
      <c r="A8" s="52"/>
      <c r="B8" s="913" t="s">
        <v>227</v>
      </c>
      <c r="C8" s="914"/>
    </row>
    <row r="9" spans="1:3">
      <c r="A9" s="52"/>
      <c r="B9" s="919" t="s">
        <v>228</v>
      </c>
      <c r="C9" s="920"/>
    </row>
    <row r="10" spans="1:3">
      <c r="A10" s="52"/>
      <c r="B10" s="917" t="s">
        <v>156</v>
      </c>
      <c r="C10" s="918" t="s">
        <v>156</v>
      </c>
    </row>
    <row r="11" spans="1:3">
      <c r="A11" s="52"/>
      <c r="B11" s="917" t="s">
        <v>157</v>
      </c>
      <c r="C11" s="918" t="s">
        <v>157</v>
      </c>
    </row>
    <row r="12" spans="1:3">
      <c r="A12" s="52"/>
      <c r="B12" s="917" t="s">
        <v>158</v>
      </c>
      <c r="C12" s="918" t="s">
        <v>158</v>
      </c>
    </row>
    <row r="13" spans="1:3">
      <c r="A13" s="52"/>
      <c r="B13" s="917" t="s">
        <v>159</v>
      </c>
      <c r="C13" s="918" t="s">
        <v>159</v>
      </c>
    </row>
    <row r="14" spans="1:3">
      <c r="A14" s="52"/>
      <c r="B14" s="917" t="s">
        <v>160</v>
      </c>
      <c r="C14" s="918" t="s">
        <v>160</v>
      </c>
    </row>
    <row r="15" spans="1:3" ht="21.75" customHeight="1">
      <c r="A15" s="52"/>
      <c r="B15" s="917" t="s">
        <v>161</v>
      </c>
      <c r="C15" s="918" t="s">
        <v>161</v>
      </c>
    </row>
    <row r="16" spans="1:3">
      <c r="A16" s="52"/>
      <c r="B16" s="917" t="s">
        <v>162</v>
      </c>
      <c r="C16" s="918" t="s">
        <v>163</v>
      </c>
    </row>
    <row r="17" spans="1:6">
      <c r="A17" s="52"/>
      <c r="B17" s="917" t="s">
        <v>164</v>
      </c>
      <c r="C17" s="918" t="s">
        <v>165</v>
      </c>
    </row>
    <row r="18" spans="1:6">
      <c r="A18" s="52"/>
      <c r="B18" s="917" t="s">
        <v>166</v>
      </c>
      <c r="C18" s="918" t="s">
        <v>167</v>
      </c>
    </row>
    <row r="19" spans="1:6">
      <c r="A19" s="135"/>
      <c r="B19" s="915" t="s">
        <v>168</v>
      </c>
      <c r="C19" s="916" t="s">
        <v>168</v>
      </c>
    </row>
    <row r="20" spans="1:6">
      <c r="A20" s="135"/>
      <c r="B20" s="915" t="s">
        <v>859</v>
      </c>
      <c r="C20" s="916" t="s">
        <v>169</v>
      </c>
    </row>
    <row r="21" spans="1:6">
      <c r="A21" s="52"/>
      <c r="B21" s="915" t="s">
        <v>861</v>
      </c>
      <c r="C21" s="916" t="s">
        <v>170</v>
      </c>
    </row>
    <row r="22" spans="1:6" ht="23.25" customHeight="1">
      <c r="A22" s="52"/>
      <c r="B22" s="917" t="s">
        <v>171</v>
      </c>
      <c r="C22" s="918" t="s">
        <v>172</v>
      </c>
      <c r="F22" s="134"/>
    </row>
    <row r="23" spans="1:6">
      <c r="A23" s="52"/>
      <c r="B23" s="917" t="s">
        <v>173</v>
      </c>
      <c r="C23" s="918" t="s">
        <v>173</v>
      </c>
    </row>
    <row r="24" spans="1:6">
      <c r="A24" s="52"/>
      <c r="B24" s="917" t="s">
        <v>174</v>
      </c>
      <c r="C24" s="918" t="s">
        <v>175</v>
      </c>
    </row>
    <row r="25" spans="1:6" ht="12.6" thickBot="1">
      <c r="A25" s="20"/>
      <c r="B25" s="926" t="s">
        <v>176</v>
      </c>
      <c r="C25" s="927"/>
    </row>
    <row r="26" spans="1:6" ht="13.2" thickTop="1" thickBot="1">
      <c r="A26" s="908" t="s">
        <v>764</v>
      </c>
      <c r="B26" s="909"/>
      <c r="C26" s="910"/>
    </row>
    <row r="27" spans="1:6" ht="13.2" thickTop="1" thickBot="1">
      <c r="A27" s="21"/>
      <c r="B27" s="928" t="s">
        <v>765</v>
      </c>
      <c r="C27" s="929"/>
    </row>
    <row r="28" spans="1:6" ht="13.2" thickTop="1" thickBot="1">
      <c r="A28" s="930" t="s">
        <v>230</v>
      </c>
      <c r="B28" s="931"/>
      <c r="C28" s="932"/>
    </row>
    <row r="29" spans="1:6" ht="12.6" thickTop="1">
      <c r="A29" s="19"/>
      <c r="B29" s="933" t="s">
        <v>916</v>
      </c>
      <c r="C29" s="934" t="s">
        <v>177</v>
      </c>
    </row>
    <row r="30" spans="1:6">
      <c r="A30" s="52"/>
      <c r="B30" s="921" t="s">
        <v>917</v>
      </c>
      <c r="C30" s="922" t="s">
        <v>178</v>
      </c>
    </row>
    <row r="31" spans="1:6">
      <c r="A31" s="52"/>
      <c r="B31" s="921" t="s">
        <v>918</v>
      </c>
      <c r="C31" s="922" t="s">
        <v>179</v>
      </c>
    </row>
    <row r="32" spans="1:6">
      <c r="A32" s="52"/>
      <c r="B32" s="921" t="s">
        <v>919</v>
      </c>
      <c r="C32" s="922" t="s">
        <v>180</v>
      </c>
    </row>
    <row r="33" spans="1:3">
      <c r="A33" s="52"/>
      <c r="B33" s="921" t="s">
        <v>920</v>
      </c>
      <c r="C33" s="922" t="s">
        <v>183</v>
      </c>
    </row>
    <row r="34" spans="1:3">
      <c r="A34" s="52"/>
      <c r="B34" s="921" t="s">
        <v>921</v>
      </c>
      <c r="C34" s="922" t="s">
        <v>181</v>
      </c>
    </row>
    <row r="35" spans="1:3">
      <c r="A35" s="52"/>
      <c r="B35" s="921" t="s">
        <v>922</v>
      </c>
      <c r="C35" s="922" t="s">
        <v>182</v>
      </c>
    </row>
    <row r="36" spans="1:3">
      <c r="A36" s="52"/>
      <c r="B36" s="923" t="s">
        <v>923</v>
      </c>
      <c r="C36" s="924"/>
    </row>
    <row r="37" spans="1:3" ht="24.75" customHeight="1">
      <c r="A37" s="52"/>
      <c r="B37" s="921" t="s">
        <v>766</v>
      </c>
      <c r="C37" s="922" t="s">
        <v>184</v>
      </c>
    </row>
    <row r="38" spans="1:3" ht="23.25" customHeight="1">
      <c r="A38" s="52"/>
      <c r="B38" s="921" t="s">
        <v>924</v>
      </c>
      <c r="C38" s="922" t="s">
        <v>185</v>
      </c>
    </row>
    <row r="39" spans="1:3" ht="23.25" customHeight="1">
      <c r="A39" s="63"/>
      <c r="B39" s="923" t="s">
        <v>925</v>
      </c>
      <c r="C39" s="925"/>
    </row>
    <row r="40" spans="1:3" ht="12" customHeight="1">
      <c r="A40" s="52"/>
      <c r="B40" s="921" t="s">
        <v>926</v>
      </c>
      <c r="C40" s="922"/>
    </row>
    <row r="41" spans="1:3" ht="12.6" thickBot="1">
      <c r="A41" s="930" t="s">
        <v>231</v>
      </c>
      <c r="B41" s="931"/>
      <c r="C41" s="932"/>
    </row>
    <row r="42" spans="1:3" ht="12.6" thickTop="1">
      <c r="A42" s="19"/>
      <c r="B42" s="911" t="s">
        <v>258</v>
      </c>
      <c r="C42" s="912" t="s">
        <v>186</v>
      </c>
    </row>
    <row r="43" spans="1:3">
      <c r="A43" s="52"/>
      <c r="B43" s="913" t="s">
        <v>257</v>
      </c>
      <c r="C43" s="914"/>
    </row>
    <row r="44" spans="1:3" ht="23.25" customHeight="1" thickBot="1">
      <c r="A44" s="20"/>
      <c r="B44" s="935" t="s">
        <v>187</v>
      </c>
      <c r="C44" s="936" t="s">
        <v>188</v>
      </c>
    </row>
    <row r="45" spans="1:3" ht="11.25" customHeight="1" thickTop="1" thickBot="1">
      <c r="A45" s="908" t="s">
        <v>232</v>
      </c>
      <c r="B45" s="909"/>
      <c r="C45" s="910"/>
    </row>
    <row r="46" spans="1:3" ht="26.25" customHeight="1" thickTop="1">
      <c r="A46" s="52"/>
      <c r="B46" s="913" t="s">
        <v>927</v>
      </c>
      <c r="C46" s="914"/>
    </row>
    <row r="47" spans="1:3" ht="12.6" thickBot="1">
      <c r="A47" s="908" t="s">
        <v>233</v>
      </c>
      <c r="B47" s="909"/>
      <c r="C47" s="910"/>
    </row>
    <row r="48" spans="1:3" ht="12.6" thickTop="1">
      <c r="A48" s="19"/>
      <c r="B48" s="911" t="s">
        <v>189</v>
      </c>
      <c r="C48" s="912" t="s">
        <v>189</v>
      </c>
    </row>
    <row r="49" spans="1:4" ht="11.25" customHeight="1">
      <c r="A49" s="52"/>
      <c r="B49" s="913" t="s">
        <v>190</v>
      </c>
      <c r="C49" s="914" t="s">
        <v>190</v>
      </c>
    </row>
    <row r="50" spans="1:4">
      <c r="A50" s="52"/>
      <c r="B50" s="913" t="s">
        <v>191</v>
      </c>
      <c r="C50" s="914" t="s">
        <v>191</v>
      </c>
    </row>
    <row r="51" spans="1:4" ht="11.25" customHeight="1">
      <c r="A51" s="52"/>
      <c r="B51" s="913" t="s">
        <v>768</v>
      </c>
      <c r="C51" s="914" t="s">
        <v>192</v>
      </c>
    </row>
    <row r="52" spans="1:4" ht="33.6" customHeight="1">
      <c r="A52" s="52"/>
      <c r="B52" s="913" t="s">
        <v>928</v>
      </c>
      <c r="C52" s="914" t="s">
        <v>193</v>
      </c>
    </row>
    <row r="53" spans="1:4" ht="11.25" customHeight="1">
      <c r="A53" s="52"/>
      <c r="B53" s="913" t="s">
        <v>929</v>
      </c>
      <c r="C53" s="914" t="s">
        <v>194</v>
      </c>
    </row>
    <row r="54" spans="1:4" ht="11.25" customHeight="1" thickBot="1">
      <c r="A54" s="908" t="s">
        <v>234</v>
      </c>
      <c r="B54" s="909"/>
      <c r="C54" s="910"/>
    </row>
    <row r="55" spans="1:4" ht="12.6" thickTop="1">
      <c r="A55" s="19"/>
      <c r="B55" s="911" t="s">
        <v>189</v>
      </c>
      <c r="C55" s="912" t="s">
        <v>189</v>
      </c>
    </row>
    <row r="56" spans="1:4">
      <c r="A56" s="52"/>
      <c r="B56" s="913" t="s">
        <v>195</v>
      </c>
      <c r="C56" s="914" t="s">
        <v>195</v>
      </c>
    </row>
    <row r="57" spans="1:4">
      <c r="A57" s="52"/>
      <c r="B57" s="913" t="s">
        <v>237</v>
      </c>
      <c r="C57" s="914" t="s">
        <v>196</v>
      </c>
    </row>
    <row r="58" spans="1:4">
      <c r="A58" s="52"/>
      <c r="B58" s="913" t="s">
        <v>870</v>
      </c>
      <c r="C58" s="914" t="s">
        <v>197</v>
      </c>
    </row>
    <row r="59" spans="1:4">
      <c r="A59" s="52"/>
      <c r="B59" s="913" t="s">
        <v>198</v>
      </c>
      <c r="C59" s="914" t="s">
        <v>198</v>
      </c>
    </row>
    <row r="60" spans="1:4">
      <c r="A60" s="52"/>
      <c r="B60" s="913" t="s">
        <v>199</v>
      </c>
      <c r="C60" s="914" t="s">
        <v>199</v>
      </c>
    </row>
    <row r="61" spans="1:4">
      <c r="A61" s="52"/>
      <c r="B61" s="913" t="s">
        <v>238</v>
      </c>
      <c r="C61" s="914" t="s">
        <v>200</v>
      </c>
    </row>
    <row r="62" spans="1:4">
      <c r="A62" s="52"/>
      <c r="B62" s="913" t="s">
        <v>895</v>
      </c>
      <c r="C62" s="914" t="s">
        <v>201</v>
      </c>
      <c r="D62" s="142"/>
    </row>
    <row r="63" spans="1:4" ht="12.6" thickBot="1">
      <c r="A63" s="20"/>
      <c r="B63" s="935" t="s">
        <v>202</v>
      </c>
      <c r="C63" s="936" t="s">
        <v>202</v>
      </c>
    </row>
    <row r="64" spans="1:4" ht="11.25" customHeight="1" thickTop="1">
      <c r="A64" s="941" t="s">
        <v>235</v>
      </c>
      <c r="B64" s="942"/>
      <c r="C64" s="943"/>
    </row>
    <row r="65" spans="1:3" ht="12.6" thickBot="1">
      <c r="A65" s="20"/>
      <c r="B65" s="935" t="s">
        <v>203</v>
      </c>
      <c r="C65" s="936" t="s">
        <v>203</v>
      </c>
    </row>
    <row r="66" spans="1:3" ht="11.25" customHeight="1" thickTop="1">
      <c r="A66" s="944"/>
      <c r="B66" s="945"/>
      <c r="C66" s="946"/>
    </row>
    <row r="67" spans="1:3" ht="12.6" thickBot="1">
      <c r="A67" s="20"/>
      <c r="B67" s="935"/>
      <c r="C67" s="936"/>
    </row>
    <row r="68" spans="1:3" ht="11.25" customHeight="1" thickTop="1" thickBot="1">
      <c r="A68" s="908" t="s">
        <v>236</v>
      </c>
      <c r="B68" s="909"/>
      <c r="C68" s="910"/>
    </row>
    <row r="69" spans="1:3" ht="12.6" thickTop="1">
      <c r="A69" s="19"/>
      <c r="B69" s="911" t="s">
        <v>204</v>
      </c>
      <c r="C69" s="912" t="s">
        <v>204</v>
      </c>
    </row>
    <row r="70" spans="1:3">
      <c r="A70" s="52"/>
      <c r="B70" s="913" t="s">
        <v>770</v>
      </c>
      <c r="C70" s="914" t="s">
        <v>205</v>
      </c>
    </row>
    <row r="71" spans="1:3">
      <c r="A71" s="52"/>
      <c r="B71" s="913" t="s">
        <v>206</v>
      </c>
      <c r="C71" s="914" t="s">
        <v>206</v>
      </c>
    </row>
    <row r="72" spans="1:3" ht="55.05" customHeight="1">
      <c r="A72" s="52"/>
      <c r="B72" s="937" t="s">
        <v>938</v>
      </c>
      <c r="C72" s="938" t="s">
        <v>207</v>
      </c>
    </row>
    <row r="73" spans="1:3" ht="33.75" customHeight="1">
      <c r="A73" s="52"/>
      <c r="B73" s="939" t="s">
        <v>239</v>
      </c>
      <c r="C73" s="940" t="s">
        <v>208</v>
      </c>
    </row>
    <row r="74" spans="1:3" ht="15.75" customHeight="1">
      <c r="A74" s="52"/>
      <c r="B74" s="939" t="s">
        <v>771</v>
      </c>
      <c r="C74" s="940" t="s">
        <v>209</v>
      </c>
    </row>
    <row r="75" spans="1:3">
      <c r="A75" s="52"/>
      <c r="B75" s="913" t="s">
        <v>210</v>
      </c>
      <c r="C75" s="914" t="s">
        <v>210</v>
      </c>
    </row>
    <row r="76" spans="1:3" ht="12.6" thickBot="1">
      <c r="A76" s="20"/>
      <c r="B76" s="935" t="s">
        <v>211</v>
      </c>
      <c r="C76" s="936" t="s">
        <v>211</v>
      </c>
    </row>
    <row r="77" spans="1:3" ht="12.6" thickTop="1">
      <c r="A77" s="941" t="s">
        <v>261</v>
      </c>
      <c r="B77" s="942"/>
      <c r="C77" s="943"/>
    </row>
    <row r="78" spans="1:3">
      <c r="A78" s="52"/>
      <c r="B78" s="913" t="s">
        <v>203</v>
      </c>
      <c r="C78" s="914"/>
    </row>
    <row r="79" spans="1:3">
      <c r="A79" s="52"/>
      <c r="B79" s="913" t="s">
        <v>259</v>
      </c>
      <c r="C79" s="914"/>
    </row>
    <row r="80" spans="1:3">
      <c r="A80" s="52"/>
      <c r="B80" s="913" t="s">
        <v>260</v>
      </c>
      <c r="C80" s="914"/>
    </row>
    <row r="81" spans="1:3">
      <c r="A81" s="941" t="s">
        <v>262</v>
      </c>
      <c r="B81" s="942"/>
      <c r="C81" s="943"/>
    </row>
    <row r="82" spans="1:3">
      <c r="A82" s="52"/>
      <c r="B82" s="913" t="s">
        <v>203</v>
      </c>
      <c r="C82" s="914"/>
    </row>
    <row r="83" spans="1:3">
      <c r="A83" s="52"/>
      <c r="B83" s="913" t="s">
        <v>263</v>
      </c>
      <c r="C83" s="914"/>
    </row>
    <row r="84" spans="1:3" ht="79.5" customHeight="1">
      <c r="A84" s="52"/>
      <c r="B84" s="913" t="s">
        <v>276</v>
      </c>
      <c r="C84" s="914"/>
    </row>
    <row r="85" spans="1:3">
      <c r="A85" s="52"/>
      <c r="B85" s="913"/>
      <c r="C85" s="914"/>
    </row>
    <row r="86" spans="1:3">
      <c r="A86" s="52"/>
      <c r="B86" s="913" t="s">
        <v>264</v>
      </c>
      <c r="C86" s="914"/>
    </row>
    <row r="87" spans="1:3" ht="5.4" customHeight="1">
      <c r="A87" s="52"/>
      <c r="B87" s="913" t="s">
        <v>265</v>
      </c>
      <c r="C87" s="914"/>
    </row>
    <row r="88" spans="1:3" hidden="1">
      <c r="A88" s="52"/>
      <c r="B88" s="913" t="s">
        <v>266</v>
      </c>
      <c r="C88" s="914"/>
    </row>
    <row r="89" spans="1:3">
      <c r="A89" s="941" t="s">
        <v>267</v>
      </c>
      <c r="B89" s="942"/>
      <c r="C89" s="943"/>
    </row>
    <row r="90" spans="1:3">
      <c r="A90" s="52"/>
      <c r="B90" s="913" t="s">
        <v>203</v>
      </c>
      <c r="C90" s="914"/>
    </row>
    <row r="91" spans="1:3">
      <c r="A91" s="52"/>
      <c r="B91" s="913" t="s">
        <v>269</v>
      </c>
      <c r="C91" s="914"/>
    </row>
    <row r="92" spans="1:3" ht="12" customHeight="1">
      <c r="A92" s="52"/>
      <c r="B92" s="913" t="s">
        <v>270</v>
      </c>
      <c r="C92" s="914"/>
    </row>
    <row r="93" spans="1:3">
      <c r="A93" s="52"/>
      <c r="B93" s="913" t="s">
        <v>271</v>
      </c>
      <c r="C93" s="914"/>
    </row>
    <row r="94" spans="1:3" ht="24.75" customHeight="1">
      <c r="A94" s="52"/>
      <c r="B94" s="921" t="s">
        <v>304</v>
      </c>
      <c r="C94" s="922"/>
    </row>
    <row r="95" spans="1:3" ht="24" customHeight="1">
      <c r="A95" s="52"/>
      <c r="B95" s="921" t="s">
        <v>305</v>
      </c>
      <c r="C95" s="922"/>
    </row>
    <row r="96" spans="1:3" ht="13.5" customHeight="1">
      <c r="A96" s="52"/>
      <c r="B96" s="921" t="s">
        <v>272</v>
      </c>
      <c r="C96" s="922"/>
    </row>
    <row r="97" spans="1:3" ht="11.25" customHeight="1" thickBot="1">
      <c r="A97" s="947" t="s">
        <v>300</v>
      </c>
      <c r="B97" s="948"/>
      <c r="C97" s="949"/>
    </row>
    <row r="98" spans="1:3" ht="13.2" thickTop="1" thickBot="1">
      <c r="A98" s="956" t="s">
        <v>212</v>
      </c>
      <c r="B98" s="956"/>
      <c r="C98" s="956"/>
    </row>
    <row r="99" spans="1:3">
      <c r="A99" s="30">
        <v>2</v>
      </c>
      <c r="B99" s="45" t="s">
        <v>280</v>
      </c>
      <c r="C99" s="45" t="s">
        <v>301</v>
      </c>
    </row>
    <row r="100" spans="1:3">
      <c r="A100" s="24">
        <v>3</v>
      </c>
      <c r="B100" s="46" t="s">
        <v>281</v>
      </c>
      <c r="C100" s="47" t="s">
        <v>302</v>
      </c>
    </row>
    <row r="101" spans="1:3">
      <c r="A101" s="24">
        <v>4</v>
      </c>
      <c r="B101" s="46" t="s">
        <v>282</v>
      </c>
      <c r="C101" s="47" t="s">
        <v>306</v>
      </c>
    </row>
    <row r="102" spans="1:3" ht="11.25" customHeight="1">
      <c r="A102" s="24">
        <v>5</v>
      </c>
      <c r="B102" s="46" t="s">
        <v>283</v>
      </c>
      <c r="C102" s="47" t="s">
        <v>303</v>
      </c>
    </row>
    <row r="103" spans="1:3" ht="12" customHeight="1">
      <c r="A103" s="24">
        <v>6</v>
      </c>
      <c r="B103" s="46" t="s">
        <v>298</v>
      </c>
      <c r="C103" s="47" t="s">
        <v>284</v>
      </c>
    </row>
    <row r="104" spans="1:3" ht="12" customHeight="1">
      <c r="A104" s="24">
        <v>7</v>
      </c>
      <c r="B104" s="46" t="s">
        <v>285</v>
      </c>
      <c r="C104" s="47" t="s">
        <v>299</v>
      </c>
    </row>
    <row r="105" spans="1:3">
      <c r="A105" s="24">
        <v>8</v>
      </c>
      <c r="B105" s="46" t="s">
        <v>290</v>
      </c>
      <c r="C105" s="47" t="s">
        <v>310</v>
      </c>
    </row>
    <row r="106" spans="1:3" ht="11.25" customHeight="1">
      <c r="A106" s="941" t="s">
        <v>273</v>
      </c>
      <c r="B106" s="942"/>
      <c r="C106" s="943"/>
    </row>
    <row r="107" spans="1:3" ht="12" customHeight="1">
      <c r="A107" s="52"/>
      <c r="B107" s="913" t="s">
        <v>203</v>
      </c>
      <c r="C107" s="914"/>
    </row>
    <row r="108" spans="1:3">
      <c r="A108" s="941" t="s">
        <v>420</v>
      </c>
      <c r="B108" s="942"/>
      <c r="C108" s="943"/>
    </row>
    <row r="109" spans="1:3" ht="12" customHeight="1">
      <c r="A109" s="52"/>
      <c r="B109" s="913" t="s">
        <v>422</v>
      </c>
      <c r="C109" s="914"/>
    </row>
    <row r="110" spans="1:3">
      <c r="A110" s="52"/>
      <c r="B110" s="913" t="s">
        <v>423</v>
      </c>
      <c r="C110" s="914"/>
    </row>
    <row r="111" spans="1:3">
      <c r="A111" s="52"/>
      <c r="B111" s="913" t="s">
        <v>421</v>
      </c>
      <c r="C111" s="914"/>
    </row>
    <row r="112" spans="1:3">
      <c r="A112" s="950" t="s">
        <v>646</v>
      </c>
      <c r="B112" s="950"/>
      <c r="C112" s="950"/>
    </row>
    <row r="113" spans="1:3">
      <c r="A113" s="951" t="s">
        <v>152</v>
      </c>
      <c r="B113" s="951"/>
      <c r="C113" s="951"/>
    </row>
    <row r="114" spans="1:3">
      <c r="A114" s="121">
        <v>1</v>
      </c>
      <c r="B114" s="952" t="s">
        <v>930</v>
      </c>
      <c r="C114" s="953"/>
    </row>
    <row r="115" spans="1:3">
      <c r="A115" s="121">
        <v>2</v>
      </c>
      <c r="B115" s="954" t="s">
        <v>931</v>
      </c>
      <c r="C115" s="955"/>
    </row>
    <row r="116" spans="1:3">
      <c r="A116" s="121">
        <v>3</v>
      </c>
      <c r="B116" s="952" t="s">
        <v>844</v>
      </c>
      <c r="C116" s="953"/>
    </row>
    <row r="117" spans="1:3">
      <c r="A117" s="121">
        <v>4</v>
      </c>
      <c r="B117" s="952" t="s">
        <v>843</v>
      </c>
      <c r="C117" s="953"/>
    </row>
    <row r="118" spans="1:3">
      <c r="A118" s="121">
        <v>5</v>
      </c>
      <c r="B118" s="143" t="s">
        <v>842</v>
      </c>
      <c r="C118" s="144"/>
    </row>
    <row r="119" spans="1:3">
      <c r="A119" s="121">
        <v>6</v>
      </c>
      <c r="B119" s="952" t="s">
        <v>866</v>
      </c>
      <c r="C119" s="953"/>
    </row>
    <row r="120" spans="1:3" ht="48.45" customHeight="1">
      <c r="A120" s="121">
        <v>7</v>
      </c>
      <c r="B120" s="952" t="s">
        <v>867</v>
      </c>
      <c r="C120" s="953"/>
    </row>
    <row r="121" spans="1:3">
      <c r="A121" s="100">
        <v>8</v>
      </c>
      <c r="B121" s="95" t="s">
        <v>562</v>
      </c>
      <c r="C121" s="118" t="s">
        <v>841</v>
      </c>
    </row>
    <row r="122" spans="1:3" ht="24">
      <c r="A122" s="121">
        <v>9.01</v>
      </c>
      <c r="B122" s="95" t="s">
        <v>449</v>
      </c>
      <c r="C122" s="96" t="s">
        <v>609</v>
      </c>
    </row>
    <row r="123" spans="1:3" ht="36">
      <c r="A123" s="121">
        <v>9.02</v>
      </c>
      <c r="B123" s="95" t="s">
        <v>450</v>
      </c>
      <c r="C123" s="96" t="s">
        <v>932</v>
      </c>
    </row>
    <row r="124" spans="1:3">
      <c r="A124" s="121">
        <v>9.0299999999999994</v>
      </c>
      <c r="B124" s="96" t="s">
        <v>779</v>
      </c>
      <c r="C124" s="96" t="s">
        <v>537</v>
      </c>
    </row>
    <row r="125" spans="1:3">
      <c r="A125" s="121">
        <v>9.0399999999999991</v>
      </c>
      <c r="B125" s="95" t="s">
        <v>451</v>
      </c>
      <c r="C125" s="96" t="s">
        <v>538</v>
      </c>
    </row>
    <row r="126" spans="1:3">
      <c r="A126" s="121">
        <v>9.0500000000000007</v>
      </c>
      <c r="B126" s="95" t="s">
        <v>452</v>
      </c>
      <c r="C126" s="96" t="s">
        <v>539</v>
      </c>
    </row>
    <row r="127" spans="1:3" ht="24">
      <c r="A127" s="121">
        <v>9.06</v>
      </c>
      <c r="B127" s="95" t="s">
        <v>453</v>
      </c>
      <c r="C127" s="96" t="s">
        <v>540</v>
      </c>
    </row>
    <row r="128" spans="1:3">
      <c r="A128" s="121">
        <v>9.07</v>
      </c>
      <c r="B128" s="123" t="s">
        <v>454</v>
      </c>
      <c r="C128" s="96" t="s">
        <v>541</v>
      </c>
    </row>
    <row r="129" spans="1:3" ht="24">
      <c r="A129" s="121">
        <v>9.08</v>
      </c>
      <c r="B129" s="95" t="s">
        <v>455</v>
      </c>
      <c r="C129" s="96" t="s">
        <v>542</v>
      </c>
    </row>
    <row r="130" spans="1:3" ht="24">
      <c r="A130" s="121">
        <v>9.09</v>
      </c>
      <c r="B130" s="95" t="s">
        <v>456</v>
      </c>
      <c r="C130" s="96" t="s">
        <v>543</v>
      </c>
    </row>
    <row r="131" spans="1:3">
      <c r="A131" s="122">
        <v>9.1</v>
      </c>
      <c r="B131" s="95" t="s">
        <v>457</v>
      </c>
      <c r="C131" s="96" t="s">
        <v>544</v>
      </c>
    </row>
    <row r="132" spans="1:3">
      <c r="A132" s="121">
        <v>9.11</v>
      </c>
      <c r="B132" s="95" t="s">
        <v>458</v>
      </c>
      <c r="C132" s="96" t="s">
        <v>545</v>
      </c>
    </row>
    <row r="133" spans="1:3">
      <c r="A133" s="121">
        <v>9.1199999999999992</v>
      </c>
      <c r="B133" s="95" t="s">
        <v>459</v>
      </c>
      <c r="C133" s="96" t="s">
        <v>546</v>
      </c>
    </row>
    <row r="134" spans="1:3">
      <c r="A134" s="121">
        <v>9.1300000000000008</v>
      </c>
      <c r="B134" s="95" t="s">
        <v>460</v>
      </c>
      <c r="C134" s="96" t="s">
        <v>547</v>
      </c>
    </row>
    <row r="135" spans="1:3">
      <c r="A135" s="121">
        <v>9.14</v>
      </c>
      <c r="B135" s="95" t="s">
        <v>461</v>
      </c>
      <c r="C135" s="96" t="s">
        <v>548</v>
      </c>
    </row>
    <row r="136" spans="1:3">
      <c r="A136" s="121">
        <v>9.15</v>
      </c>
      <c r="B136" s="95" t="s">
        <v>462</v>
      </c>
      <c r="C136" s="96" t="s">
        <v>549</v>
      </c>
    </row>
    <row r="137" spans="1:3">
      <c r="A137" s="121">
        <v>9.16</v>
      </c>
      <c r="B137" s="95" t="s">
        <v>463</v>
      </c>
      <c r="C137" s="96" t="s">
        <v>550</v>
      </c>
    </row>
    <row r="138" spans="1:3">
      <c r="A138" s="121">
        <v>9.17</v>
      </c>
      <c r="B138" s="96" t="s">
        <v>464</v>
      </c>
      <c r="C138" s="96" t="s">
        <v>551</v>
      </c>
    </row>
    <row r="139" spans="1:3" ht="24">
      <c r="A139" s="121">
        <v>9.18</v>
      </c>
      <c r="B139" s="95" t="s">
        <v>465</v>
      </c>
      <c r="C139" s="96" t="s">
        <v>552</v>
      </c>
    </row>
    <row r="140" spans="1:3">
      <c r="A140" s="121">
        <v>9.19</v>
      </c>
      <c r="B140" s="95" t="s">
        <v>466</v>
      </c>
      <c r="C140" s="96" t="s">
        <v>553</v>
      </c>
    </row>
    <row r="141" spans="1:3">
      <c r="A141" s="122">
        <v>9.1999999999999993</v>
      </c>
      <c r="B141" s="95" t="s">
        <v>467</v>
      </c>
      <c r="C141" s="96" t="s">
        <v>554</v>
      </c>
    </row>
    <row r="142" spans="1:3">
      <c r="A142" s="121">
        <v>9.2100000000000009</v>
      </c>
      <c r="B142" s="95" t="s">
        <v>468</v>
      </c>
      <c r="C142" s="96" t="s">
        <v>555</v>
      </c>
    </row>
    <row r="143" spans="1:3">
      <c r="A143" s="121">
        <v>9.2200000000000006</v>
      </c>
      <c r="B143" s="95" t="s">
        <v>469</v>
      </c>
      <c r="C143" s="96" t="s">
        <v>556</v>
      </c>
    </row>
    <row r="144" spans="1:3" ht="24">
      <c r="A144" s="121">
        <v>9.23</v>
      </c>
      <c r="B144" s="95" t="s">
        <v>470</v>
      </c>
      <c r="C144" s="96" t="s">
        <v>557</v>
      </c>
    </row>
    <row r="145" spans="1:3" ht="24">
      <c r="A145" s="121">
        <v>9.24</v>
      </c>
      <c r="B145" s="95" t="s">
        <v>471</v>
      </c>
      <c r="C145" s="96" t="s">
        <v>558</v>
      </c>
    </row>
    <row r="146" spans="1:3">
      <c r="A146" s="121">
        <v>9.2500000000000107</v>
      </c>
      <c r="B146" s="95" t="s">
        <v>472</v>
      </c>
      <c r="C146" s="96" t="s">
        <v>559</v>
      </c>
    </row>
    <row r="147" spans="1:3" ht="24">
      <c r="A147" s="121">
        <v>9.2600000000000193</v>
      </c>
      <c r="B147" s="95" t="s">
        <v>560</v>
      </c>
      <c r="C147" s="120" t="s">
        <v>561</v>
      </c>
    </row>
    <row r="148" spans="1:3" s="53" customFormat="1" ht="24">
      <c r="A148" s="121">
        <v>9.2700000000000298</v>
      </c>
      <c r="B148" s="95" t="s">
        <v>79</v>
      </c>
      <c r="C148" s="120" t="s">
        <v>610</v>
      </c>
    </row>
    <row r="149" spans="1:3" s="53" customFormat="1">
      <c r="A149" s="101"/>
      <c r="B149" s="958" t="s">
        <v>563</v>
      </c>
      <c r="C149" s="959"/>
    </row>
    <row r="150" spans="1:3" s="53" customFormat="1">
      <c r="A150" s="100">
        <v>1</v>
      </c>
      <c r="B150" s="960" t="s">
        <v>840</v>
      </c>
      <c r="C150" s="961"/>
    </row>
    <row r="151" spans="1:3" s="53" customFormat="1">
      <c r="A151" s="100">
        <v>2</v>
      </c>
      <c r="B151" s="960" t="s">
        <v>933</v>
      </c>
      <c r="C151" s="961"/>
    </row>
    <row r="152" spans="1:3" s="53" customFormat="1" ht="12" customHeight="1" thickBot="1">
      <c r="A152" s="100">
        <v>3</v>
      </c>
      <c r="B152" s="928" t="s">
        <v>608</v>
      </c>
      <c r="C152" s="929"/>
    </row>
    <row r="153" spans="1:3" s="53" customFormat="1" ht="12.6" thickTop="1">
      <c r="A153" s="101"/>
      <c r="B153" s="958" t="s">
        <v>564</v>
      </c>
      <c r="C153" s="959"/>
    </row>
    <row r="154" spans="1:3" s="53" customFormat="1">
      <c r="A154" s="100">
        <v>1</v>
      </c>
      <c r="B154" s="963" t="s">
        <v>839</v>
      </c>
      <c r="C154" s="968"/>
    </row>
    <row r="155" spans="1:3" s="53" customFormat="1">
      <c r="A155" s="100">
        <v>2</v>
      </c>
      <c r="B155" s="95" t="s">
        <v>777</v>
      </c>
      <c r="C155" s="136" t="s">
        <v>862</v>
      </c>
    </row>
    <row r="156" spans="1:3" ht="24">
      <c r="A156" s="100">
        <v>3</v>
      </c>
      <c r="B156" s="95" t="s">
        <v>776</v>
      </c>
      <c r="C156" s="118" t="s">
        <v>838</v>
      </c>
    </row>
    <row r="157" spans="1:3">
      <c r="A157" s="100">
        <v>4</v>
      </c>
      <c r="B157" s="95" t="s">
        <v>442</v>
      </c>
      <c r="C157" s="95" t="s">
        <v>855</v>
      </c>
    </row>
    <row r="158" spans="1:3" ht="25.05" customHeight="1">
      <c r="A158" s="101"/>
      <c r="B158" s="966" t="s">
        <v>565</v>
      </c>
      <c r="C158" s="967"/>
    </row>
    <row r="159" spans="1:3" ht="36">
      <c r="A159" s="100"/>
      <c r="B159" s="95" t="s">
        <v>828</v>
      </c>
      <c r="C159" s="137" t="s">
        <v>863</v>
      </c>
    </row>
    <row r="160" spans="1:3">
      <c r="A160" s="101"/>
      <c r="B160" s="966" t="s">
        <v>566</v>
      </c>
      <c r="C160" s="967"/>
    </row>
    <row r="161" spans="1:3" ht="39" customHeight="1">
      <c r="A161" s="101"/>
      <c r="B161" s="960" t="s">
        <v>837</v>
      </c>
      <c r="C161" s="961"/>
    </row>
    <row r="162" spans="1:3">
      <c r="A162" s="101" t="s">
        <v>567</v>
      </c>
      <c r="B162" s="119" t="s">
        <v>480</v>
      </c>
      <c r="C162" s="112" t="s">
        <v>568</v>
      </c>
    </row>
    <row r="163" spans="1:3">
      <c r="A163" s="101" t="s">
        <v>323</v>
      </c>
      <c r="B163" s="116" t="s">
        <v>481</v>
      </c>
      <c r="C163" s="118" t="s">
        <v>836</v>
      </c>
    </row>
    <row r="164" spans="1:3" ht="24">
      <c r="A164" s="101" t="s">
        <v>328</v>
      </c>
      <c r="B164" s="112" t="s">
        <v>482</v>
      </c>
      <c r="C164" s="118" t="s">
        <v>569</v>
      </c>
    </row>
    <row r="165" spans="1:3">
      <c r="A165" s="101" t="s">
        <v>570</v>
      </c>
      <c r="B165" s="116" t="s">
        <v>483</v>
      </c>
      <c r="C165" s="117" t="s">
        <v>571</v>
      </c>
    </row>
    <row r="166" spans="1:3" ht="24">
      <c r="A166" s="101" t="s">
        <v>572</v>
      </c>
      <c r="B166" s="116" t="s">
        <v>792</v>
      </c>
      <c r="C166" s="111" t="s">
        <v>835</v>
      </c>
    </row>
    <row r="167" spans="1:3" ht="24">
      <c r="A167" s="101" t="s">
        <v>329</v>
      </c>
      <c r="B167" s="116" t="s">
        <v>484</v>
      </c>
      <c r="C167" s="111" t="s">
        <v>574</v>
      </c>
    </row>
    <row r="168" spans="1:3" ht="24">
      <c r="A168" s="101" t="s">
        <v>573</v>
      </c>
      <c r="B168" s="114" t="s">
        <v>487</v>
      </c>
      <c r="C168" s="115" t="s">
        <v>581</v>
      </c>
    </row>
    <row r="169" spans="1:3" ht="24">
      <c r="A169" s="101" t="s">
        <v>575</v>
      </c>
      <c r="B169" s="114" t="s">
        <v>485</v>
      </c>
      <c r="C169" s="111" t="s">
        <v>577</v>
      </c>
    </row>
    <row r="170" spans="1:3" ht="26.55" customHeight="1">
      <c r="A170" s="101" t="s">
        <v>576</v>
      </c>
      <c r="B170" s="114" t="s">
        <v>486</v>
      </c>
      <c r="C170" s="115" t="s">
        <v>579</v>
      </c>
    </row>
    <row r="171" spans="1:3" ht="24">
      <c r="A171" s="101" t="s">
        <v>578</v>
      </c>
      <c r="B171" s="96" t="s">
        <v>488</v>
      </c>
      <c r="C171" s="115" t="s">
        <v>583</v>
      </c>
    </row>
    <row r="172" spans="1:3" ht="24">
      <c r="A172" s="101" t="s">
        <v>580</v>
      </c>
      <c r="B172" s="114" t="s">
        <v>489</v>
      </c>
      <c r="C172" s="145" t="s">
        <v>584</v>
      </c>
    </row>
    <row r="173" spans="1:3">
      <c r="A173" s="101" t="s">
        <v>582</v>
      </c>
      <c r="B173" s="113" t="s">
        <v>490</v>
      </c>
      <c r="C173" s="112" t="s">
        <v>585</v>
      </c>
    </row>
    <row r="174" spans="1:3" ht="24">
      <c r="A174" s="101"/>
      <c r="B174" s="111" t="s">
        <v>834</v>
      </c>
      <c r="C174" s="96" t="s">
        <v>586</v>
      </c>
    </row>
    <row r="175" spans="1:3" ht="24">
      <c r="A175" s="101"/>
      <c r="B175" s="111" t="s">
        <v>833</v>
      </c>
      <c r="C175" s="96" t="s">
        <v>587</v>
      </c>
    </row>
    <row r="176" spans="1:3" ht="24">
      <c r="A176" s="101"/>
      <c r="B176" s="111" t="s">
        <v>832</v>
      </c>
      <c r="C176" s="96" t="s">
        <v>588</v>
      </c>
    </row>
    <row r="177" spans="1:3">
      <c r="A177" s="101"/>
      <c r="B177" s="958" t="s">
        <v>589</v>
      </c>
      <c r="C177" s="959"/>
    </row>
    <row r="178" spans="1:3">
      <c r="A178" s="101"/>
      <c r="B178" s="960" t="s">
        <v>934</v>
      </c>
      <c r="C178" s="961"/>
    </row>
    <row r="179" spans="1:3">
      <c r="A179" s="100">
        <v>1</v>
      </c>
      <c r="B179" s="96" t="s">
        <v>494</v>
      </c>
      <c r="C179" s="96" t="s">
        <v>494</v>
      </c>
    </row>
    <row r="180" spans="1:3" ht="24">
      <c r="A180" s="100">
        <v>2</v>
      </c>
      <c r="B180" s="96" t="s">
        <v>590</v>
      </c>
      <c r="C180" s="96" t="s">
        <v>591</v>
      </c>
    </row>
    <row r="181" spans="1:3">
      <c r="A181" s="100">
        <v>3</v>
      </c>
      <c r="B181" s="96" t="s">
        <v>496</v>
      </c>
      <c r="C181" s="96" t="s">
        <v>935</v>
      </c>
    </row>
    <row r="182" spans="1:3" ht="24">
      <c r="A182" s="100">
        <v>4</v>
      </c>
      <c r="B182" s="96" t="s">
        <v>497</v>
      </c>
      <c r="C182" s="96" t="s">
        <v>592</v>
      </c>
    </row>
    <row r="183" spans="1:3" ht="24">
      <c r="A183" s="100">
        <v>5</v>
      </c>
      <c r="B183" s="96" t="s">
        <v>498</v>
      </c>
      <c r="C183" s="96" t="s">
        <v>611</v>
      </c>
    </row>
    <row r="184" spans="1:3" ht="48">
      <c r="A184" s="100">
        <v>6</v>
      </c>
      <c r="B184" s="96" t="s">
        <v>499</v>
      </c>
      <c r="C184" s="96" t="s">
        <v>593</v>
      </c>
    </row>
    <row r="185" spans="1:3">
      <c r="A185" s="101"/>
      <c r="B185" s="958" t="s">
        <v>594</v>
      </c>
      <c r="C185" s="959"/>
    </row>
    <row r="186" spans="1:3">
      <c r="A186" s="101"/>
      <c r="B186" s="962" t="s">
        <v>831</v>
      </c>
      <c r="C186" s="963"/>
    </row>
    <row r="187" spans="1:3" ht="24">
      <c r="A187" s="101">
        <v>1.1000000000000001</v>
      </c>
      <c r="B187" s="110" t="s">
        <v>504</v>
      </c>
      <c r="C187" s="96" t="s">
        <v>595</v>
      </c>
    </row>
    <row r="188" spans="1:3" s="153" customFormat="1">
      <c r="A188" s="151" t="s">
        <v>129</v>
      </c>
      <c r="B188" s="152" t="s">
        <v>505</v>
      </c>
      <c r="C188" s="112" t="s">
        <v>596</v>
      </c>
    </row>
    <row r="189" spans="1:3">
      <c r="A189" s="101" t="s">
        <v>506</v>
      </c>
      <c r="B189" s="109" t="s">
        <v>507</v>
      </c>
      <c r="C189" s="964" t="s">
        <v>830</v>
      </c>
    </row>
    <row r="190" spans="1:3">
      <c r="A190" s="101" t="s">
        <v>508</v>
      </c>
      <c r="B190" s="109" t="s">
        <v>509</v>
      </c>
      <c r="C190" s="964"/>
    </row>
    <row r="191" spans="1:3">
      <c r="A191" s="101" t="s">
        <v>510</v>
      </c>
      <c r="B191" s="109" t="s">
        <v>511</v>
      </c>
      <c r="C191" s="964"/>
    </row>
    <row r="192" spans="1:3">
      <c r="A192" s="101" t="s">
        <v>512</v>
      </c>
      <c r="B192" s="109" t="s">
        <v>513</v>
      </c>
      <c r="C192" s="964"/>
    </row>
    <row r="193" spans="1:4" ht="25.5" customHeight="1">
      <c r="A193" s="101">
        <v>1.2</v>
      </c>
      <c r="B193" s="108" t="s">
        <v>806</v>
      </c>
      <c r="C193" s="95" t="s">
        <v>864</v>
      </c>
    </row>
    <row r="194" spans="1:4" ht="24">
      <c r="A194" s="101" t="s">
        <v>515</v>
      </c>
      <c r="B194" s="103" t="s">
        <v>516</v>
      </c>
      <c r="C194" s="106" t="s">
        <v>597</v>
      </c>
    </row>
    <row r="195" spans="1:4" ht="24">
      <c r="A195" s="101" t="s">
        <v>517</v>
      </c>
      <c r="B195" s="107" t="s">
        <v>518</v>
      </c>
      <c r="C195" s="106" t="s">
        <v>598</v>
      </c>
    </row>
    <row r="196" spans="1:4" ht="25.95" customHeight="1">
      <c r="A196" s="101" t="s">
        <v>519</v>
      </c>
      <c r="B196" s="105" t="s">
        <v>520</v>
      </c>
      <c r="C196" s="95" t="s">
        <v>599</v>
      </c>
    </row>
    <row r="197" spans="1:4" ht="24">
      <c r="A197" s="101" t="s">
        <v>521</v>
      </c>
      <c r="B197" s="104" t="s">
        <v>522</v>
      </c>
      <c r="C197" s="95" t="s">
        <v>600</v>
      </c>
      <c r="D197" s="54"/>
    </row>
    <row r="198" spans="1:4" ht="12.6">
      <c r="A198" s="101">
        <v>1.4</v>
      </c>
      <c r="B198" s="103" t="s">
        <v>607</v>
      </c>
      <c r="C198" s="102" t="s">
        <v>601</v>
      </c>
      <c r="D198" s="55"/>
    </row>
    <row r="199" spans="1:4" ht="24">
      <c r="A199" s="101">
        <v>1.5</v>
      </c>
      <c r="B199" s="103" t="s">
        <v>914</v>
      </c>
      <c r="C199" s="102" t="s">
        <v>601</v>
      </c>
      <c r="D199" s="56"/>
    </row>
    <row r="200" spans="1:4" ht="12.6">
      <c r="A200" s="101"/>
      <c r="B200" s="950" t="s">
        <v>602</v>
      </c>
      <c r="C200" s="950"/>
      <c r="D200" s="56"/>
    </row>
    <row r="201" spans="1:4" ht="12.6">
      <c r="A201" s="101"/>
      <c r="B201" s="962" t="s">
        <v>829</v>
      </c>
      <c r="C201" s="962"/>
      <c r="D201" s="56"/>
    </row>
    <row r="202" spans="1:4" ht="12.6">
      <c r="A202" s="100"/>
      <c r="B202" s="95" t="s">
        <v>828</v>
      </c>
      <c r="C202" s="146" t="s">
        <v>862</v>
      </c>
      <c r="D202" s="56"/>
    </row>
    <row r="203" spans="1:4" ht="12.6">
      <c r="A203" s="101"/>
      <c r="B203" s="950" t="s">
        <v>603</v>
      </c>
      <c r="C203" s="950"/>
      <c r="D203" s="57"/>
    </row>
    <row r="204" spans="1:4" ht="12.6">
      <c r="A204" s="100"/>
      <c r="B204" s="962" t="s">
        <v>827</v>
      </c>
      <c r="C204" s="962"/>
      <c r="D204" s="58"/>
    </row>
    <row r="205" spans="1:4" ht="12.6">
      <c r="B205" s="950" t="s">
        <v>636</v>
      </c>
      <c r="C205" s="950"/>
      <c r="D205" s="59"/>
    </row>
    <row r="206" spans="1:4" ht="24">
      <c r="A206" s="97">
        <v>1</v>
      </c>
      <c r="B206" s="95" t="s">
        <v>613</v>
      </c>
      <c r="C206" s="95" t="s">
        <v>625</v>
      </c>
      <c r="D206" s="58"/>
    </row>
    <row r="207" spans="1:4" ht="18" customHeight="1">
      <c r="A207" s="97">
        <v>2</v>
      </c>
      <c r="B207" s="95" t="s">
        <v>614</v>
      </c>
      <c r="C207" s="95" t="s">
        <v>626</v>
      </c>
      <c r="D207" s="59"/>
    </row>
    <row r="208" spans="1:4" ht="24">
      <c r="A208" s="97">
        <v>3</v>
      </c>
      <c r="B208" s="95" t="s">
        <v>615</v>
      </c>
      <c r="C208" s="95" t="s">
        <v>627</v>
      </c>
      <c r="D208" s="60"/>
    </row>
    <row r="209" spans="1:4" ht="12.6">
      <c r="A209" s="97">
        <v>4</v>
      </c>
      <c r="B209" s="95" t="s">
        <v>616</v>
      </c>
      <c r="C209" s="95" t="s">
        <v>628</v>
      </c>
      <c r="D209" s="60"/>
    </row>
    <row r="210" spans="1:4" ht="24">
      <c r="A210" s="97">
        <v>5</v>
      </c>
      <c r="B210" s="95" t="s">
        <v>617</v>
      </c>
      <c r="C210" s="95" t="s">
        <v>629</v>
      </c>
    </row>
    <row r="211" spans="1:4" ht="24.45" customHeight="1">
      <c r="A211" s="97">
        <v>6</v>
      </c>
      <c r="B211" s="95" t="s">
        <v>618</v>
      </c>
      <c r="C211" s="95" t="s">
        <v>630</v>
      </c>
    </row>
    <row r="212" spans="1:4" ht="24">
      <c r="A212" s="97">
        <v>7</v>
      </c>
      <c r="B212" s="95" t="s">
        <v>619</v>
      </c>
      <c r="C212" s="95" t="s">
        <v>936</v>
      </c>
    </row>
    <row r="213" spans="1:4">
      <c r="A213" s="97">
        <v>7.1</v>
      </c>
      <c r="B213" s="99" t="s">
        <v>620</v>
      </c>
      <c r="C213" s="95" t="s">
        <v>631</v>
      </c>
    </row>
    <row r="214" spans="1:4">
      <c r="A214" s="97">
        <v>7.2</v>
      </c>
      <c r="B214" s="99" t="s">
        <v>621</v>
      </c>
      <c r="C214" s="95" t="s">
        <v>632</v>
      </c>
    </row>
    <row r="215" spans="1:4">
      <c r="A215" s="97">
        <v>7.3</v>
      </c>
      <c r="B215" s="98" t="s">
        <v>622</v>
      </c>
      <c r="C215" s="95" t="s">
        <v>633</v>
      </c>
    </row>
    <row r="216" spans="1:4" ht="39.450000000000003" customHeight="1">
      <c r="A216" s="97">
        <v>8</v>
      </c>
      <c r="B216" s="95" t="s">
        <v>623</v>
      </c>
      <c r="C216" s="95" t="s">
        <v>634</v>
      </c>
    </row>
    <row r="217" spans="1:4">
      <c r="A217" s="97">
        <v>9</v>
      </c>
      <c r="B217" s="95" t="s">
        <v>624</v>
      </c>
      <c r="C217" s="95" t="s">
        <v>635</v>
      </c>
    </row>
    <row r="218" spans="1:4" ht="24">
      <c r="A218" s="131">
        <v>10.1</v>
      </c>
      <c r="B218" s="132" t="s">
        <v>643</v>
      </c>
      <c r="C218" s="124" t="s">
        <v>644</v>
      </c>
    </row>
    <row r="219" spans="1:4">
      <c r="A219" s="965"/>
      <c r="B219" s="133" t="s">
        <v>819</v>
      </c>
      <c r="C219" s="95" t="s">
        <v>826</v>
      </c>
    </row>
    <row r="220" spans="1:4">
      <c r="A220" s="965"/>
      <c r="B220" s="96" t="s">
        <v>503</v>
      </c>
      <c r="C220" s="95" t="s">
        <v>825</v>
      </c>
    </row>
    <row r="221" spans="1:4">
      <c r="A221" s="965"/>
      <c r="B221" s="96" t="s">
        <v>818</v>
      </c>
      <c r="C221" s="95" t="s">
        <v>937</v>
      </c>
    </row>
    <row r="222" spans="1:4">
      <c r="A222" s="965"/>
      <c r="B222" s="96" t="s">
        <v>637</v>
      </c>
      <c r="C222" s="95" t="s">
        <v>824</v>
      </c>
    </row>
    <row r="223" spans="1:4" ht="24">
      <c r="A223" s="965"/>
      <c r="B223" s="96" t="s">
        <v>641</v>
      </c>
      <c r="C223" s="96" t="s">
        <v>823</v>
      </c>
    </row>
    <row r="224" spans="1:4" ht="36">
      <c r="A224" s="965"/>
      <c r="B224" s="96" t="s">
        <v>640</v>
      </c>
      <c r="C224" s="95" t="s">
        <v>822</v>
      </c>
    </row>
    <row r="225" spans="1:3">
      <c r="A225" s="965"/>
      <c r="B225" s="96" t="s">
        <v>856</v>
      </c>
      <c r="C225" s="95" t="s">
        <v>821</v>
      </c>
    </row>
    <row r="226" spans="1:3" ht="24">
      <c r="A226" s="965"/>
      <c r="B226" s="96" t="s">
        <v>857</v>
      </c>
      <c r="C226" s="95" t="s">
        <v>820</v>
      </c>
    </row>
    <row r="227" spans="1:3" ht="12.6">
      <c r="A227" s="125"/>
      <c r="B227" s="126"/>
      <c r="C227" s="127"/>
    </row>
    <row r="228" spans="1:3" ht="12.6">
      <c r="A228" s="125"/>
      <c r="B228" s="127"/>
      <c r="C228" s="127"/>
    </row>
    <row r="229" spans="1:3" ht="12.6">
      <c r="A229" s="125"/>
      <c r="B229" s="127"/>
      <c r="C229" s="127"/>
    </row>
    <row r="230" spans="1:3" ht="12.6">
      <c r="A230" s="125"/>
      <c r="B230" s="128"/>
      <c r="C230" s="127"/>
    </row>
    <row r="231" spans="1:3">
      <c r="A231" s="957"/>
      <c r="B231" s="129"/>
      <c r="C231" s="127"/>
    </row>
    <row r="232" spans="1:3">
      <c r="A232" s="957"/>
      <c r="B232" s="129"/>
      <c r="C232" s="127"/>
    </row>
    <row r="233" spans="1:3">
      <c r="A233" s="957"/>
      <c r="B233" s="129"/>
      <c r="C233" s="127"/>
    </row>
    <row r="234" spans="1:3">
      <c r="A234" s="957"/>
      <c r="B234" s="129"/>
      <c r="C234" s="130"/>
    </row>
    <row r="235" spans="1:3" ht="40.5" customHeight="1">
      <c r="A235" s="957"/>
      <c r="B235" s="129"/>
      <c r="C235" s="127"/>
    </row>
    <row r="236" spans="1:3" ht="24" customHeight="1">
      <c r="A236" s="957"/>
      <c r="B236" s="129"/>
      <c r="C236" s="127"/>
    </row>
    <row r="237" spans="1:3">
      <c r="A237" s="957"/>
      <c r="B237" s="129"/>
      <c r="C237" s="127"/>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1"/>
  <sheetViews>
    <sheetView zoomScale="70" zoomScaleNormal="70" workbookViewId="0">
      <pane xSplit="2" ySplit="5" topLeftCell="C6" activePane="bottomRight" state="frozen"/>
      <selection activeCell="C24" sqref="C24"/>
      <selection pane="topRight" activeCell="C24" sqref="C24"/>
      <selection pane="bottomLeft" activeCell="C24" sqref="C24"/>
      <selection pane="bottomRight" activeCell="B3" sqref="B3"/>
    </sheetView>
  </sheetViews>
  <sheetFormatPr defaultRowHeight="13.8"/>
  <cols>
    <col min="1" max="1" width="14.21875" style="9" customWidth="1"/>
    <col min="2" max="2" width="66.6640625" style="9" customWidth="1"/>
    <col min="3" max="8" width="17.77734375" style="9" customWidth="1"/>
    <col min="9" max="9" width="8.88671875" style="338"/>
    <col min="10" max="10" width="14" style="338" customWidth="1"/>
    <col min="11" max="11" width="9.6640625" style="338" customWidth="1"/>
    <col min="12" max="12" width="14.5546875" style="338" bestFit="1" customWidth="1"/>
    <col min="13" max="16384" width="8.88671875" style="338"/>
  </cols>
  <sheetData>
    <row r="1" spans="1:8">
      <c r="A1" s="335" t="s">
        <v>869</v>
      </c>
      <c r="B1" s="337" t="str">
        <f>Info!C2</f>
        <v>კრისტალი</v>
      </c>
      <c r="C1" s="334"/>
    </row>
    <row r="2" spans="1:8">
      <c r="A2" s="335" t="s">
        <v>88</v>
      </c>
      <c r="B2" s="336">
        <f>'1. key ratios'!B2</f>
        <v>46203</v>
      </c>
      <c r="C2" s="334"/>
    </row>
    <row r="3" spans="1:8">
      <c r="A3" s="333"/>
      <c r="B3" s="334"/>
      <c r="C3" s="334"/>
    </row>
    <row r="4" spans="1:8">
      <c r="A4" s="795" t="s">
        <v>25</v>
      </c>
      <c r="B4" s="796" t="s">
        <v>134</v>
      </c>
      <c r="C4" s="794" t="s">
        <v>93</v>
      </c>
      <c r="D4" s="794"/>
      <c r="E4" s="794"/>
      <c r="F4" s="794" t="s">
        <v>94</v>
      </c>
      <c r="G4" s="794"/>
      <c r="H4" s="794"/>
    </row>
    <row r="5" spans="1:8" ht="15.45" customHeight="1">
      <c r="A5" s="795"/>
      <c r="B5" s="796"/>
      <c r="C5" s="354" t="s">
        <v>26</v>
      </c>
      <c r="D5" s="354" t="s">
        <v>70</v>
      </c>
      <c r="E5" s="354" t="s">
        <v>59</v>
      </c>
      <c r="F5" s="354" t="s">
        <v>26</v>
      </c>
      <c r="G5" s="354" t="s">
        <v>70</v>
      </c>
      <c r="H5" s="354" t="s">
        <v>59</v>
      </c>
    </row>
    <row r="6" spans="1:8">
      <c r="A6" s="352">
        <v>1</v>
      </c>
      <c r="B6" s="339" t="s">
        <v>698</v>
      </c>
      <c r="C6" s="711">
        <v>87955368.861399949</v>
      </c>
      <c r="D6" s="711">
        <v>84311.698600000003</v>
      </c>
      <c r="E6" s="355">
        <v>88039680.559999943</v>
      </c>
      <c r="F6" s="351">
        <v>83040850.710000202</v>
      </c>
      <c r="G6" s="351">
        <v>0</v>
      </c>
      <c r="H6" s="355">
        <v>83040850.710000202</v>
      </c>
    </row>
    <row r="7" spans="1:8">
      <c r="A7" s="352">
        <v>1.1000000000000001</v>
      </c>
      <c r="B7" s="342" t="s">
        <v>652</v>
      </c>
      <c r="C7" s="711">
        <v>0</v>
      </c>
      <c r="D7" s="711"/>
      <c r="E7" s="355">
        <v>0</v>
      </c>
      <c r="F7" s="351"/>
      <c r="G7" s="351"/>
      <c r="H7" s="355">
        <v>0</v>
      </c>
    </row>
    <row r="8" spans="1:8" ht="27.6">
      <c r="A8" s="352">
        <v>1.2</v>
      </c>
      <c r="B8" s="342" t="s">
        <v>699</v>
      </c>
      <c r="C8" s="711">
        <v>0</v>
      </c>
      <c r="D8" s="711"/>
      <c r="E8" s="355">
        <v>0</v>
      </c>
      <c r="F8" s="351"/>
      <c r="G8" s="351"/>
      <c r="H8" s="355">
        <v>0</v>
      </c>
    </row>
    <row r="9" spans="1:8" ht="21.45" customHeight="1">
      <c r="A9" s="352">
        <v>1.3</v>
      </c>
      <c r="B9" s="342" t="s">
        <v>700</v>
      </c>
      <c r="C9" s="711">
        <v>0</v>
      </c>
      <c r="D9" s="711"/>
      <c r="E9" s="355">
        <v>0</v>
      </c>
      <c r="F9" s="351"/>
      <c r="G9" s="351"/>
      <c r="H9" s="355">
        <v>0</v>
      </c>
    </row>
    <row r="10" spans="1:8" ht="27.6">
      <c r="A10" s="352">
        <v>1.4</v>
      </c>
      <c r="B10" s="342" t="s">
        <v>656</v>
      </c>
      <c r="C10" s="711">
        <v>0</v>
      </c>
      <c r="D10" s="711"/>
      <c r="E10" s="355">
        <v>0</v>
      </c>
      <c r="F10" s="351"/>
      <c r="G10" s="351"/>
      <c r="H10" s="355">
        <v>0</v>
      </c>
    </row>
    <row r="11" spans="1:8">
      <c r="A11" s="352">
        <v>1.5</v>
      </c>
      <c r="B11" s="342" t="s">
        <v>659</v>
      </c>
      <c r="C11" s="711">
        <v>87955368.861399949</v>
      </c>
      <c r="D11" s="711">
        <v>84311.698600000003</v>
      </c>
      <c r="E11" s="355">
        <v>88039680.559999943</v>
      </c>
      <c r="F11" s="351">
        <v>83040850.710000202</v>
      </c>
      <c r="G11" s="351">
        <v>0</v>
      </c>
      <c r="H11" s="355">
        <v>83040850.710000202</v>
      </c>
    </row>
    <row r="12" spans="1:8">
      <c r="A12" s="352">
        <v>1.6</v>
      </c>
      <c r="B12" s="342" t="s">
        <v>79</v>
      </c>
      <c r="C12" s="711">
        <v>0</v>
      </c>
      <c r="D12" s="711"/>
      <c r="E12" s="355">
        <v>0</v>
      </c>
      <c r="F12" s="351"/>
      <c r="G12" s="351"/>
      <c r="H12" s="355">
        <v>0</v>
      </c>
    </row>
    <row r="13" spans="1:8">
      <c r="A13" s="352">
        <v>2</v>
      </c>
      <c r="B13" s="339" t="s">
        <v>701</v>
      </c>
      <c r="C13" s="711">
        <v>-16455171.156399999</v>
      </c>
      <c r="D13" s="711">
        <v>-10670374.813600002</v>
      </c>
      <c r="E13" s="355">
        <v>-27125545.969999999</v>
      </c>
      <c r="F13" s="351">
        <v>-24699095.699999999</v>
      </c>
      <c r="G13" s="351">
        <v>0</v>
      </c>
      <c r="H13" s="355">
        <v>-24699095.699999999</v>
      </c>
    </row>
    <row r="14" spans="1:8">
      <c r="A14" s="352">
        <v>2.1</v>
      </c>
      <c r="B14" s="342" t="s">
        <v>702</v>
      </c>
      <c r="C14" s="711">
        <v>0</v>
      </c>
      <c r="D14" s="711"/>
      <c r="E14" s="355">
        <v>0</v>
      </c>
      <c r="F14" s="351"/>
      <c r="G14" s="351"/>
      <c r="H14" s="355">
        <v>0</v>
      </c>
    </row>
    <row r="15" spans="1:8" ht="24.45" customHeight="1">
      <c r="A15" s="352">
        <v>2.2000000000000002</v>
      </c>
      <c r="B15" s="342" t="s">
        <v>703</v>
      </c>
      <c r="C15" s="711">
        <v>0</v>
      </c>
      <c r="D15" s="711"/>
      <c r="E15" s="355">
        <v>0</v>
      </c>
      <c r="F15" s="351"/>
      <c r="G15" s="351"/>
      <c r="H15" s="355">
        <v>0</v>
      </c>
    </row>
    <row r="16" spans="1:8" ht="20.55" customHeight="1">
      <c r="A16" s="352">
        <v>2.2999999999999998</v>
      </c>
      <c r="B16" s="342" t="s">
        <v>704</v>
      </c>
      <c r="C16" s="711">
        <v>-16145071.040899999</v>
      </c>
      <c r="D16" s="711">
        <v>-10134348.659100002</v>
      </c>
      <c r="E16" s="355">
        <v>-26279419.700000003</v>
      </c>
      <c r="F16" s="351">
        <v>-24083908.629999999</v>
      </c>
      <c r="G16" s="351">
        <v>0</v>
      </c>
      <c r="H16" s="355">
        <v>-24083908.629999999</v>
      </c>
    </row>
    <row r="17" spans="1:8">
      <c r="A17" s="352">
        <v>2.4</v>
      </c>
      <c r="B17" s="342" t="s">
        <v>705</v>
      </c>
      <c r="C17" s="711">
        <v>-310100.11549999955</v>
      </c>
      <c r="D17" s="711">
        <v>-536026.1545000003</v>
      </c>
      <c r="E17" s="355">
        <v>-846126.26999999979</v>
      </c>
      <c r="F17" s="351">
        <v>-615187.06999999995</v>
      </c>
      <c r="G17" s="351">
        <v>0</v>
      </c>
      <c r="H17" s="355">
        <v>-615187.06999999995</v>
      </c>
    </row>
    <row r="18" spans="1:8">
      <c r="A18" s="352">
        <v>3</v>
      </c>
      <c r="B18" s="339" t="s">
        <v>706</v>
      </c>
      <c r="C18" s="711">
        <v>0</v>
      </c>
      <c r="D18" s="711"/>
      <c r="E18" s="355">
        <v>0</v>
      </c>
      <c r="F18" s="351"/>
      <c r="G18" s="351"/>
      <c r="H18" s="355">
        <v>0</v>
      </c>
    </row>
    <row r="19" spans="1:8">
      <c r="A19" s="352">
        <v>4</v>
      </c>
      <c r="B19" s="339" t="s">
        <v>707</v>
      </c>
      <c r="C19" s="711">
        <v>1812535.8579000002</v>
      </c>
      <c r="D19" s="711">
        <v>118348.18210000003</v>
      </c>
      <c r="E19" s="355">
        <v>1930884.0400000003</v>
      </c>
      <c r="F19" s="351">
        <v>848370.53</v>
      </c>
      <c r="G19" s="351">
        <v>0</v>
      </c>
      <c r="H19" s="355">
        <v>848370.53</v>
      </c>
    </row>
    <row r="20" spans="1:8">
      <c r="A20" s="352">
        <v>5</v>
      </c>
      <c r="B20" s="339" t="s">
        <v>708</v>
      </c>
      <c r="C20" s="711">
        <v>-321716.05690000003</v>
      </c>
      <c r="D20" s="711">
        <v>-9706.6931000000004</v>
      </c>
      <c r="E20" s="355">
        <v>-331422.75</v>
      </c>
      <c r="F20" s="351">
        <v>-176699.72</v>
      </c>
      <c r="G20" s="351">
        <v>0</v>
      </c>
      <c r="H20" s="355">
        <v>-176699.72</v>
      </c>
    </row>
    <row r="21" spans="1:8" ht="38.549999999999997" customHeight="1">
      <c r="A21" s="352">
        <v>6</v>
      </c>
      <c r="B21" s="339" t="s">
        <v>709</v>
      </c>
      <c r="C21" s="711">
        <v>0</v>
      </c>
      <c r="D21" s="711"/>
      <c r="E21" s="355">
        <v>0</v>
      </c>
      <c r="F21" s="351"/>
      <c r="G21" s="351"/>
      <c r="H21" s="355">
        <v>0</v>
      </c>
    </row>
    <row r="22" spans="1:8" ht="27.45" customHeight="1">
      <c r="A22" s="352">
        <v>7</v>
      </c>
      <c r="B22" s="339" t="s">
        <v>710</v>
      </c>
      <c r="C22" s="711">
        <v>0</v>
      </c>
      <c r="D22" s="711"/>
      <c r="E22" s="355">
        <v>0</v>
      </c>
      <c r="F22" s="351"/>
      <c r="G22" s="351"/>
      <c r="H22" s="355">
        <v>0</v>
      </c>
    </row>
    <row r="23" spans="1:8" ht="37.049999999999997" customHeight="1">
      <c r="A23" s="352">
        <v>8</v>
      </c>
      <c r="B23" s="343" t="s">
        <v>711</v>
      </c>
      <c r="C23" s="711">
        <v>0</v>
      </c>
      <c r="D23" s="711"/>
      <c r="E23" s="355">
        <v>0</v>
      </c>
      <c r="F23" s="351"/>
      <c r="G23" s="351"/>
      <c r="H23" s="355">
        <v>0</v>
      </c>
    </row>
    <row r="24" spans="1:8" ht="34.5" customHeight="1">
      <c r="A24" s="352">
        <v>9</v>
      </c>
      <c r="B24" s="343" t="s">
        <v>712</v>
      </c>
      <c r="C24" s="711">
        <v>-6812333.2599999998</v>
      </c>
      <c r="D24" s="711">
        <v>0</v>
      </c>
      <c r="E24" s="355">
        <v>-6812333.2599999998</v>
      </c>
      <c r="F24" s="351">
        <v>-5880893.9100000001</v>
      </c>
      <c r="G24" s="351">
        <v>0</v>
      </c>
      <c r="H24" s="355">
        <v>-5880893.9100000001</v>
      </c>
    </row>
    <row r="25" spans="1:8">
      <c r="A25" s="352">
        <v>10</v>
      </c>
      <c r="B25" s="339" t="s">
        <v>713</v>
      </c>
      <c r="C25" s="711">
        <v>5296235.9400000013</v>
      </c>
      <c r="D25" s="711">
        <v>0</v>
      </c>
      <c r="E25" s="355">
        <v>5296235.9400000013</v>
      </c>
      <c r="F25" s="351">
        <v>3675406.82</v>
      </c>
      <c r="G25" s="351">
        <v>0</v>
      </c>
      <c r="H25" s="355">
        <v>3675406.82</v>
      </c>
    </row>
    <row r="26" spans="1:8" ht="27" customHeight="1">
      <c r="A26" s="352">
        <v>11</v>
      </c>
      <c r="B26" s="344" t="s">
        <v>714</v>
      </c>
      <c r="C26" s="711">
        <v>-39514.009999999995</v>
      </c>
      <c r="D26" s="711">
        <v>0</v>
      </c>
      <c r="E26" s="355">
        <v>-39514.009999999995</v>
      </c>
      <c r="F26" s="351">
        <v>-191980.4</v>
      </c>
      <c r="G26" s="351">
        <v>0</v>
      </c>
      <c r="H26" s="355">
        <v>-191980.4</v>
      </c>
    </row>
    <row r="27" spans="1:8">
      <c r="A27" s="352">
        <v>12</v>
      </c>
      <c r="B27" s="339" t="s">
        <v>715</v>
      </c>
      <c r="C27" s="711">
        <v>21799637.169999998</v>
      </c>
      <c r="D27" s="711">
        <v>0</v>
      </c>
      <c r="E27" s="355">
        <v>21799637.169999998</v>
      </c>
      <c r="F27" s="351">
        <v>13219271.91</v>
      </c>
      <c r="G27" s="351">
        <v>0</v>
      </c>
      <c r="H27" s="355">
        <v>13219271.91</v>
      </c>
    </row>
    <row r="28" spans="1:8">
      <c r="A28" s="352">
        <v>13</v>
      </c>
      <c r="B28" s="339" t="s">
        <v>716</v>
      </c>
      <c r="C28" s="711">
        <v>-25864745.149999999</v>
      </c>
      <c r="D28" s="711">
        <v>0</v>
      </c>
      <c r="E28" s="355">
        <v>-25864745.149999999</v>
      </c>
      <c r="F28" s="351">
        <v>-15743359.630000001</v>
      </c>
      <c r="G28" s="351">
        <v>0</v>
      </c>
      <c r="H28" s="355">
        <v>-15743359.630000001</v>
      </c>
    </row>
    <row r="29" spans="1:8">
      <c r="A29" s="352">
        <v>14</v>
      </c>
      <c r="B29" s="339" t="s">
        <v>717</v>
      </c>
      <c r="C29" s="711">
        <v>-27514703.802099995</v>
      </c>
      <c r="D29" s="711">
        <v>-529183.50790000008</v>
      </c>
      <c r="E29" s="355">
        <v>-28043887.309999995</v>
      </c>
      <c r="F29" s="351">
        <v>-29286726.969999999</v>
      </c>
      <c r="G29" s="351">
        <v>0</v>
      </c>
      <c r="H29" s="355">
        <v>-29286726.969999999</v>
      </c>
    </row>
    <row r="30" spans="1:8">
      <c r="A30" s="352">
        <v>14.1</v>
      </c>
      <c r="B30" s="345" t="s">
        <v>718</v>
      </c>
      <c r="C30" s="711">
        <v>-20777737.579999998</v>
      </c>
      <c r="D30" s="711">
        <v>0</v>
      </c>
      <c r="E30" s="355">
        <v>-20777737.579999998</v>
      </c>
      <c r="F30" s="351">
        <v>-22062022.969999999</v>
      </c>
      <c r="G30" s="351">
        <v>0</v>
      </c>
      <c r="H30" s="355">
        <v>-22062022.969999999</v>
      </c>
    </row>
    <row r="31" spans="1:8">
      <c r="A31" s="352">
        <v>14.2</v>
      </c>
      <c r="B31" s="345" t="s">
        <v>719</v>
      </c>
      <c r="C31" s="711">
        <v>-6736966.222099999</v>
      </c>
      <c r="D31" s="711">
        <v>-529183.50790000008</v>
      </c>
      <c r="E31" s="355">
        <v>-7266149.7299999986</v>
      </c>
      <c r="F31" s="351">
        <v>-7224704</v>
      </c>
      <c r="G31" s="351">
        <v>0</v>
      </c>
      <c r="H31" s="355">
        <v>-7224704</v>
      </c>
    </row>
    <row r="32" spans="1:8">
      <c r="A32" s="352">
        <v>15</v>
      </c>
      <c r="B32" s="346" t="s">
        <v>720</v>
      </c>
      <c r="C32" s="711">
        <v>-4318193.5100000007</v>
      </c>
      <c r="D32" s="711">
        <v>0</v>
      </c>
      <c r="E32" s="355">
        <v>-4318193.5100000007</v>
      </c>
      <c r="F32" s="351">
        <v>-3648112.88</v>
      </c>
      <c r="G32" s="351">
        <v>0</v>
      </c>
      <c r="H32" s="355">
        <v>-3648112.88</v>
      </c>
    </row>
    <row r="33" spans="1:8" ht="22.5" customHeight="1">
      <c r="A33" s="352">
        <v>16</v>
      </c>
      <c r="B33" s="347" t="s">
        <v>721</v>
      </c>
      <c r="C33" s="711">
        <v>0</v>
      </c>
      <c r="D33" s="711"/>
      <c r="E33" s="355">
        <v>0</v>
      </c>
      <c r="F33" s="351"/>
      <c r="G33" s="351"/>
      <c r="H33" s="355">
        <v>0</v>
      </c>
    </row>
    <row r="34" spans="1:8">
      <c r="A34" s="352">
        <v>17</v>
      </c>
      <c r="B34" s="339" t="s">
        <v>722</v>
      </c>
      <c r="C34" s="711">
        <v>0</v>
      </c>
      <c r="D34" s="711">
        <v>0</v>
      </c>
      <c r="E34" s="355">
        <v>0</v>
      </c>
      <c r="F34" s="351">
        <v>0</v>
      </c>
      <c r="G34" s="351">
        <v>0</v>
      </c>
      <c r="H34" s="355">
        <v>0</v>
      </c>
    </row>
    <row r="35" spans="1:8">
      <c r="A35" s="352">
        <v>17.100000000000001</v>
      </c>
      <c r="B35" s="345" t="s">
        <v>723</v>
      </c>
      <c r="C35" s="711">
        <v>0</v>
      </c>
      <c r="D35" s="711"/>
      <c r="E35" s="355">
        <v>0</v>
      </c>
      <c r="F35" s="351"/>
      <c r="G35" s="351"/>
      <c r="H35" s="355">
        <v>0</v>
      </c>
    </row>
    <row r="36" spans="1:8">
      <c r="A36" s="352">
        <v>17.2</v>
      </c>
      <c r="B36" s="345" t="s">
        <v>724</v>
      </c>
      <c r="C36" s="711">
        <v>0</v>
      </c>
      <c r="D36" s="711"/>
      <c r="E36" s="355">
        <v>0</v>
      </c>
      <c r="F36" s="351"/>
      <c r="G36" s="351"/>
      <c r="H36" s="355">
        <v>0</v>
      </c>
    </row>
    <row r="37" spans="1:8" ht="41.55" customHeight="1">
      <c r="A37" s="352">
        <v>18</v>
      </c>
      <c r="B37" s="348" t="s">
        <v>725</v>
      </c>
      <c r="C37" s="711">
        <v>-12505648.160000004</v>
      </c>
      <c r="D37" s="711">
        <v>0</v>
      </c>
      <c r="E37" s="355">
        <v>-12505648.160000004</v>
      </c>
      <c r="F37" s="351">
        <v>-11083072.970000001</v>
      </c>
      <c r="G37" s="351">
        <v>0</v>
      </c>
      <c r="H37" s="355">
        <v>-11083072.970000001</v>
      </c>
    </row>
    <row r="38" spans="1:8" ht="27.6">
      <c r="A38" s="352">
        <v>18.100000000000001</v>
      </c>
      <c r="B38" s="342" t="s">
        <v>726</v>
      </c>
      <c r="C38" s="711">
        <v>0</v>
      </c>
      <c r="D38" s="711"/>
      <c r="E38" s="355">
        <v>0</v>
      </c>
      <c r="F38" s="351"/>
      <c r="G38" s="351"/>
      <c r="H38" s="355">
        <v>0</v>
      </c>
    </row>
    <row r="39" spans="1:8">
      <c r="A39" s="352">
        <v>18.2</v>
      </c>
      <c r="B39" s="342" t="s">
        <v>727</v>
      </c>
      <c r="C39" s="711">
        <v>-12505648.160000004</v>
      </c>
      <c r="D39" s="711">
        <v>0</v>
      </c>
      <c r="E39" s="355">
        <v>-12505648.160000004</v>
      </c>
      <c r="F39" s="351">
        <v>-11083072.970000001</v>
      </c>
      <c r="G39" s="351">
        <v>0</v>
      </c>
      <c r="H39" s="355">
        <v>-11083072.970000001</v>
      </c>
    </row>
    <row r="40" spans="1:8" ht="24.45" customHeight="1">
      <c r="A40" s="352">
        <v>19</v>
      </c>
      <c r="B40" s="348" t="s">
        <v>728</v>
      </c>
      <c r="C40" s="711">
        <v>0</v>
      </c>
      <c r="D40" s="711"/>
      <c r="E40" s="355">
        <v>0</v>
      </c>
      <c r="F40" s="351"/>
      <c r="G40" s="351"/>
      <c r="H40" s="355">
        <v>0</v>
      </c>
    </row>
    <row r="41" spans="1:8" ht="25.05" customHeight="1">
      <c r="A41" s="352">
        <v>20</v>
      </c>
      <c r="B41" s="348" t="s">
        <v>729</v>
      </c>
      <c r="C41" s="711">
        <v>-1145030.4400000002</v>
      </c>
      <c r="D41" s="711">
        <v>-269.75</v>
      </c>
      <c r="E41" s="355">
        <v>-1145300.1900000002</v>
      </c>
      <c r="F41" s="351">
        <v>-200021.87</v>
      </c>
      <c r="G41" s="351">
        <v>0</v>
      </c>
      <c r="H41" s="355">
        <v>-200021.87</v>
      </c>
    </row>
    <row r="42" spans="1:8" ht="33" customHeight="1">
      <c r="A42" s="352">
        <v>21</v>
      </c>
      <c r="B42" s="349" t="s">
        <v>730</v>
      </c>
      <c r="C42" s="711">
        <v>0</v>
      </c>
      <c r="D42" s="711"/>
      <c r="E42" s="355">
        <v>0</v>
      </c>
      <c r="F42" s="351"/>
      <c r="G42" s="351"/>
      <c r="H42" s="355">
        <v>0</v>
      </c>
    </row>
    <row r="43" spans="1:8">
      <c r="A43" s="352">
        <v>22</v>
      </c>
      <c r="B43" s="350" t="s">
        <v>731</v>
      </c>
      <c r="C43" s="711">
        <v>21886722.283899952</v>
      </c>
      <c r="D43" s="711">
        <v>-11006874.883900002</v>
      </c>
      <c r="E43" s="355">
        <v>10879847.39999995</v>
      </c>
      <c r="F43" s="351">
        <v>9873935.920000203</v>
      </c>
      <c r="G43" s="351">
        <v>0</v>
      </c>
      <c r="H43" s="355">
        <v>9873935.920000203</v>
      </c>
    </row>
    <row r="44" spans="1:8">
      <c r="A44" s="352">
        <v>23</v>
      </c>
      <c r="B44" s="350" t="s">
        <v>732</v>
      </c>
      <c r="C44" s="711">
        <v>-2175969.48</v>
      </c>
      <c r="D44" s="711">
        <v>0</v>
      </c>
      <c r="E44" s="355">
        <v>-2175969.48</v>
      </c>
      <c r="F44" s="351">
        <v>-1974787.18</v>
      </c>
      <c r="G44" s="351"/>
      <c r="H44" s="355">
        <v>-1974787.18</v>
      </c>
    </row>
    <row r="45" spans="1:8">
      <c r="A45" s="352">
        <v>24</v>
      </c>
      <c r="B45" s="350" t="s">
        <v>733</v>
      </c>
      <c r="C45" s="711">
        <v>19710752.803899951</v>
      </c>
      <c r="D45" s="711">
        <v>-11006874.883900002</v>
      </c>
      <c r="E45" s="355">
        <v>8703877.9199999496</v>
      </c>
      <c r="F45" s="351">
        <v>7899148.7400002033</v>
      </c>
      <c r="G45" s="351">
        <v>0</v>
      </c>
      <c r="H45" s="355">
        <v>7899148.7400002033</v>
      </c>
    </row>
    <row r="47" spans="1:8">
      <c r="E47" s="670"/>
    </row>
    <row r="48" spans="1:8">
      <c r="E48" s="670"/>
    </row>
    <row r="49" spans="5:5">
      <c r="E49" s="670"/>
    </row>
    <row r="50" spans="5:5">
      <c r="E50" s="670"/>
    </row>
    <row r="51" spans="5:5">
      <c r="E51" s="670"/>
    </row>
    <row r="52" spans="5:5">
      <c r="E52" s="670"/>
    </row>
    <row r="53" spans="5:5">
      <c r="E53" s="670"/>
    </row>
    <row r="54" spans="5:5">
      <c r="E54" s="670"/>
    </row>
    <row r="55" spans="5:5">
      <c r="E55" s="670"/>
    </row>
    <row r="56" spans="5:5">
      <c r="E56" s="670"/>
    </row>
    <row r="57" spans="5:5">
      <c r="E57" s="670"/>
    </row>
    <row r="58" spans="5:5">
      <c r="E58" s="670"/>
    </row>
    <row r="59" spans="5:5">
      <c r="E59" s="670"/>
    </row>
    <row r="60" spans="5:5">
      <c r="E60" s="670"/>
    </row>
    <row r="61" spans="5:5">
      <c r="E61" s="670"/>
    </row>
  </sheetData>
  <mergeCells count="4">
    <mergeCell ref="B4:B5"/>
    <mergeCell ref="C4:E4"/>
    <mergeCell ref="F4:H4"/>
    <mergeCell ref="A4:A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7"/>
  <sheetViews>
    <sheetView zoomScale="70" zoomScaleNormal="70" workbookViewId="0">
      <pane xSplit="2" ySplit="5" topLeftCell="C6" activePane="bottomRight" state="frozen"/>
      <selection activeCell="C24" sqref="C24"/>
      <selection pane="topRight" activeCell="C24" sqref="C24"/>
      <selection pane="bottomLeft" activeCell="C24" sqref="C24"/>
      <selection pane="bottomRight" activeCell="C6" sqref="C6:H43"/>
    </sheetView>
  </sheetViews>
  <sheetFormatPr defaultRowHeight="14.4"/>
  <cols>
    <col min="1" max="1" width="13.88671875" style="382" customWidth="1"/>
    <col min="2" max="2" width="87.6640625" style="383" bestFit="1" customWidth="1"/>
    <col min="3" max="8" width="13.88671875" style="331" customWidth="1"/>
    <col min="9" max="16384" width="8.88671875" style="317"/>
  </cols>
  <sheetData>
    <row r="1" spans="1:8">
      <c r="A1" s="335" t="s">
        <v>869</v>
      </c>
      <c r="B1" s="337" t="str">
        <f>Info!C2</f>
        <v>კრისტალი</v>
      </c>
      <c r="C1" s="334"/>
      <c r="D1" s="9"/>
      <c r="E1" s="9"/>
      <c r="F1" s="9"/>
      <c r="G1" s="9"/>
    </row>
    <row r="2" spans="1:8">
      <c r="A2" s="335" t="s">
        <v>88</v>
      </c>
      <c r="B2" s="336">
        <f>'1. key ratios'!B2</f>
        <v>46203</v>
      </c>
      <c r="C2" s="334"/>
      <c r="D2" s="9"/>
      <c r="E2" s="9"/>
      <c r="F2" s="9"/>
      <c r="G2" s="9"/>
    </row>
    <row r="3" spans="1:8">
      <c r="A3" s="333"/>
      <c r="B3" s="334"/>
      <c r="C3" s="334"/>
      <c r="D3" s="9"/>
      <c r="E3" s="9"/>
      <c r="F3" s="9"/>
      <c r="G3" s="9"/>
    </row>
    <row r="4" spans="1:8">
      <c r="A4" s="797" t="s">
        <v>25</v>
      </c>
      <c r="B4" s="798" t="s">
        <v>123</v>
      </c>
      <c r="C4" s="799" t="s">
        <v>93</v>
      </c>
      <c r="D4" s="799"/>
      <c r="E4" s="799"/>
      <c r="F4" s="799" t="s">
        <v>94</v>
      </c>
      <c r="G4" s="799"/>
      <c r="H4" s="800"/>
    </row>
    <row r="5" spans="1:8">
      <c r="A5" s="797"/>
      <c r="B5" s="798"/>
      <c r="C5" s="61" t="s">
        <v>26</v>
      </c>
      <c r="D5" s="61" t="s">
        <v>70</v>
      </c>
      <c r="E5" s="61" t="s">
        <v>59</v>
      </c>
      <c r="F5" s="61" t="s">
        <v>26</v>
      </c>
      <c r="G5" s="61" t="s">
        <v>70</v>
      </c>
      <c r="H5" s="62" t="s">
        <v>59</v>
      </c>
    </row>
    <row r="6" spans="1:8" s="338" customFormat="1" ht="13.8">
      <c r="A6" s="356">
        <v>1</v>
      </c>
      <c r="B6" s="373" t="s">
        <v>734</v>
      </c>
      <c r="C6" s="761">
        <v>0</v>
      </c>
      <c r="D6" s="761">
        <v>0</v>
      </c>
      <c r="E6" s="375">
        <v>0</v>
      </c>
      <c r="F6" s="374"/>
      <c r="G6" s="374"/>
      <c r="H6" s="376">
        <v>0</v>
      </c>
    </row>
    <row r="7" spans="1:8" s="338" customFormat="1" ht="27.6">
      <c r="A7" s="356">
        <v>2</v>
      </c>
      <c r="B7" s="373" t="s">
        <v>902</v>
      </c>
      <c r="C7" s="761">
        <v>0</v>
      </c>
      <c r="D7" s="761">
        <v>0</v>
      </c>
      <c r="E7" s="375">
        <v>0</v>
      </c>
      <c r="F7" s="374"/>
      <c r="G7" s="374"/>
      <c r="H7" s="376">
        <v>0</v>
      </c>
    </row>
    <row r="8" spans="1:8" s="338" customFormat="1" ht="13.8">
      <c r="A8" s="356">
        <v>3</v>
      </c>
      <c r="B8" s="373" t="s">
        <v>903</v>
      </c>
      <c r="C8" s="761">
        <v>1005064529.8600004</v>
      </c>
      <c r="D8" s="761">
        <v>5270134.9872000003</v>
      </c>
      <c r="E8" s="375">
        <v>1010334664.8472004</v>
      </c>
      <c r="F8" s="374">
        <v>1148089027.3199999</v>
      </c>
      <c r="G8" s="374">
        <v>9173492.9864000008</v>
      </c>
      <c r="H8" s="376">
        <v>1157262520.3063998</v>
      </c>
    </row>
    <row r="9" spans="1:8" s="338" customFormat="1" ht="13.8">
      <c r="A9" s="356">
        <v>3.1</v>
      </c>
      <c r="B9" s="377" t="s">
        <v>735</v>
      </c>
      <c r="C9" s="761">
        <v>1005064529.8600004</v>
      </c>
      <c r="D9" s="761">
        <v>5270134.9872000003</v>
      </c>
      <c r="E9" s="375">
        <v>1010334664.8472004</v>
      </c>
      <c r="F9" s="374">
        <v>1148089027.3199999</v>
      </c>
      <c r="G9" s="374">
        <v>9173492.9864000008</v>
      </c>
      <c r="H9" s="376">
        <v>1157262520.3063998</v>
      </c>
    </row>
    <row r="10" spans="1:8" s="338" customFormat="1" ht="13.8">
      <c r="A10" s="356">
        <v>3.2</v>
      </c>
      <c r="B10" s="377" t="s">
        <v>736</v>
      </c>
      <c r="C10" s="761">
        <v>0</v>
      </c>
      <c r="D10" s="761">
        <v>0</v>
      </c>
      <c r="E10" s="375">
        <v>0</v>
      </c>
      <c r="F10" s="374"/>
      <c r="G10" s="374"/>
      <c r="H10" s="376">
        <v>0</v>
      </c>
    </row>
    <row r="11" spans="1:8" s="338" customFormat="1" ht="27.6">
      <c r="A11" s="356">
        <v>4</v>
      </c>
      <c r="B11" s="373" t="s">
        <v>944</v>
      </c>
      <c r="C11" s="761">
        <v>0</v>
      </c>
      <c r="D11" s="761">
        <v>0</v>
      </c>
      <c r="E11" s="375">
        <v>0</v>
      </c>
      <c r="F11" s="374">
        <v>0</v>
      </c>
      <c r="G11" s="374">
        <v>0</v>
      </c>
      <c r="H11" s="376">
        <v>0</v>
      </c>
    </row>
    <row r="12" spans="1:8" s="338" customFormat="1" ht="13.8">
      <c r="A12" s="356">
        <v>4.0999999999999996</v>
      </c>
      <c r="B12" s="377" t="s">
        <v>904</v>
      </c>
      <c r="C12" s="761">
        <v>0</v>
      </c>
      <c r="D12" s="761">
        <v>0</v>
      </c>
      <c r="E12" s="375">
        <v>0</v>
      </c>
      <c r="F12" s="374"/>
      <c r="G12" s="374"/>
      <c r="H12" s="376">
        <v>0</v>
      </c>
    </row>
    <row r="13" spans="1:8" s="338" customFormat="1" ht="13.8">
      <c r="A13" s="356">
        <v>4.2</v>
      </c>
      <c r="B13" s="377" t="s">
        <v>905</v>
      </c>
      <c r="C13" s="761">
        <v>0</v>
      </c>
      <c r="D13" s="761">
        <v>0</v>
      </c>
      <c r="E13" s="375">
        <v>0</v>
      </c>
      <c r="F13" s="374"/>
      <c r="G13" s="374"/>
      <c r="H13" s="376">
        <v>0</v>
      </c>
    </row>
    <row r="14" spans="1:8" s="338" customFormat="1" ht="13.8">
      <c r="A14" s="356">
        <v>5</v>
      </c>
      <c r="B14" s="378" t="s">
        <v>737</v>
      </c>
      <c r="C14" s="761">
        <v>902772911.67999995</v>
      </c>
      <c r="D14" s="761">
        <v>33137005.233000003</v>
      </c>
      <c r="E14" s="375">
        <v>935909916.91299999</v>
      </c>
      <c r="F14" s="374">
        <v>861531802.30000007</v>
      </c>
      <c r="G14" s="374">
        <v>73473807.834600002</v>
      </c>
      <c r="H14" s="376">
        <v>935005610.13460004</v>
      </c>
    </row>
    <row r="15" spans="1:8" s="338" customFormat="1" ht="13.8">
      <c r="A15" s="356">
        <v>5.0999999999999996</v>
      </c>
      <c r="B15" s="379" t="s">
        <v>738</v>
      </c>
      <c r="C15" s="761">
        <v>0</v>
      </c>
      <c r="D15" s="761">
        <v>0</v>
      </c>
      <c r="E15" s="375">
        <v>0</v>
      </c>
      <c r="F15" s="374">
        <v>0</v>
      </c>
      <c r="G15" s="374">
        <v>0</v>
      </c>
      <c r="H15" s="376">
        <v>0</v>
      </c>
    </row>
    <row r="16" spans="1:8" s="338" customFormat="1" ht="13.8">
      <c r="A16" s="356">
        <v>5.2</v>
      </c>
      <c r="B16" s="379" t="s">
        <v>739</v>
      </c>
      <c r="C16" s="761">
        <v>26841991.449999999</v>
      </c>
      <c r="D16" s="761">
        <v>67186.096399999995</v>
      </c>
      <c r="E16" s="375">
        <v>26909177.546399999</v>
      </c>
      <c r="F16" s="374">
        <v>22084684.329999998</v>
      </c>
      <c r="G16" s="374">
        <v>98126.187600000005</v>
      </c>
      <c r="H16" s="376">
        <v>22182810.5176</v>
      </c>
    </row>
    <row r="17" spans="1:8" s="338" customFormat="1" ht="13.8">
      <c r="A17" s="356">
        <v>5.3</v>
      </c>
      <c r="B17" s="379" t="s">
        <v>740</v>
      </c>
      <c r="C17" s="761">
        <v>696968851.01999986</v>
      </c>
      <c r="D17" s="761">
        <v>32529229.146800004</v>
      </c>
      <c r="E17" s="375">
        <v>729498080.1667999</v>
      </c>
      <c r="F17" s="374">
        <v>699386984.63999999</v>
      </c>
      <c r="G17" s="374">
        <v>72437680.942900002</v>
      </c>
      <c r="H17" s="376">
        <v>771824665.58290005</v>
      </c>
    </row>
    <row r="18" spans="1:8" s="338" customFormat="1" ht="13.8">
      <c r="A18" s="356" t="s">
        <v>145</v>
      </c>
      <c r="B18" s="380" t="s">
        <v>741</v>
      </c>
      <c r="C18" s="761">
        <v>696968851.01999986</v>
      </c>
      <c r="D18" s="761">
        <v>32529229.146800004</v>
      </c>
      <c r="E18" s="375">
        <v>729498080.1667999</v>
      </c>
      <c r="F18" s="374">
        <v>699386984.63999999</v>
      </c>
      <c r="G18" s="374">
        <v>72437680.942900002</v>
      </c>
      <c r="H18" s="376">
        <v>771824665.58290005</v>
      </c>
    </row>
    <row r="19" spans="1:8" s="338" customFormat="1" ht="13.8">
      <c r="A19" s="356" t="s">
        <v>146</v>
      </c>
      <c r="B19" s="380" t="s">
        <v>742</v>
      </c>
      <c r="C19" s="761">
        <v>0</v>
      </c>
      <c r="D19" s="761">
        <v>0</v>
      </c>
      <c r="E19" s="375">
        <v>0</v>
      </c>
      <c r="F19" s="374">
        <v>0</v>
      </c>
      <c r="G19" s="374">
        <v>0</v>
      </c>
      <c r="H19" s="376">
        <v>0</v>
      </c>
    </row>
    <row r="20" spans="1:8" s="338" customFormat="1" ht="13.8">
      <c r="A20" s="356" t="s">
        <v>147</v>
      </c>
      <c r="B20" s="380" t="s">
        <v>743</v>
      </c>
      <c r="C20" s="761">
        <v>0</v>
      </c>
      <c r="D20" s="761">
        <v>0</v>
      </c>
      <c r="E20" s="375">
        <v>0</v>
      </c>
      <c r="F20" s="374">
        <v>0</v>
      </c>
      <c r="G20" s="374">
        <v>0</v>
      </c>
      <c r="H20" s="376">
        <v>0</v>
      </c>
    </row>
    <row r="21" spans="1:8" s="338" customFormat="1" ht="13.8">
      <c r="A21" s="356" t="s">
        <v>148</v>
      </c>
      <c r="B21" s="380" t="s">
        <v>744</v>
      </c>
      <c r="C21" s="761">
        <v>0</v>
      </c>
      <c r="D21" s="761">
        <v>0</v>
      </c>
      <c r="E21" s="375">
        <v>0</v>
      </c>
      <c r="F21" s="374">
        <v>0</v>
      </c>
      <c r="G21" s="374">
        <v>0</v>
      </c>
      <c r="H21" s="376">
        <v>0</v>
      </c>
    </row>
    <row r="22" spans="1:8" s="338" customFormat="1" ht="13.8">
      <c r="A22" s="356" t="s">
        <v>149</v>
      </c>
      <c r="B22" s="380" t="s">
        <v>472</v>
      </c>
      <c r="C22" s="761">
        <v>0</v>
      </c>
      <c r="D22" s="761">
        <v>0</v>
      </c>
      <c r="E22" s="375">
        <v>0</v>
      </c>
      <c r="F22" s="374">
        <v>0</v>
      </c>
      <c r="G22" s="374">
        <v>0</v>
      </c>
      <c r="H22" s="376">
        <v>0</v>
      </c>
    </row>
    <row r="23" spans="1:8" s="338" customFormat="1" ht="13.8">
      <c r="A23" s="356">
        <v>5.4</v>
      </c>
      <c r="B23" s="379" t="s">
        <v>745</v>
      </c>
      <c r="C23" s="761">
        <v>178515010.01000002</v>
      </c>
      <c r="D23" s="761">
        <v>540589.9898000001</v>
      </c>
      <c r="E23" s="375">
        <v>179055599.99980003</v>
      </c>
      <c r="F23" s="374">
        <v>139613074.13</v>
      </c>
      <c r="G23" s="374">
        <v>938000.70409999997</v>
      </c>
      <c r="H23" s="376">
        <v>140551074.83410001</v>
      </c>
    </row>
    <row r="24" spans="1:8" s="338" customFormat="1" ht="13.8">
      <c r="A24" s="356">
        <v>5.5</v>
      </c>
      <c r="B24" s="379" t="s">
        <v>746</v>
      </c>
      <c r="C24" s="761"/>
      <c r="D24" s="761"/>
      <c r="E24" s="375">
        <v>0</v>
      </c>
      <c r="F24" s="374">
        <v>0</v>
      </c>
      <c r="G24" s="374">
        <v>0</v>
      </c>
      <c r="H24" s="376">
        <v>0</v>
      </c>
    </row>
    <row r="25" spans="1:8" s="338" customFormat="1" ht="13.8">
      <c r="A25" s="356">
        <v>5.6</v>
      </c>
      <c r="B25" s="379" t="s">
        <v>747</v>
      </c>
      <c r="C25" s="761"/>
      <c r="D25" s="761"/>
      <c r="E25" s="375">
        <v>0</v>
      </c>
      <c r="F25" s="374">
        <v>0</v>
      </c>
      <c r="G25" s="374">
        <v>0</v>
      </c>
      <c r="H25" s="376">
        <v>0</v>
      </c>
    </row>
    <row r="26" spans="1:8" s="338" customFormat="1" ht="13.8">
      <c r="A26" s="356">
        <v>5.7</v>
      </c>
      <c r="B26" s="379" t="s">
        <v>472</v>
      </c>
      <c r="C26" s="761">
        <v>447059.20000000001</v>
      </c>
      <c r="D26" s="761"/>
      <c r="E26" s="375">
        <v>447059.20000000001</v>
      </c>
      <c r="F26" s="374">
        <v>447059.20000000001</v>
      </c>
      <c r="G26" s="374">
        <v>0</v>
      </c>
      <c r="H26" s="376">
        <v>447059.20000000001</v>
      </c>
    </row>
    <row r="27" spans="1:8" s="338" customFormat="1" ht="13.8">
      <c r="A27" s="356">
        <v>6</v>
      </c>
      <c r="B27" s="378" t="s">
        <v>748</v>
      </c>
      <c r="C27" s="761">
        <v>2715784.6299999957</v>
      </c>
      <c r="D27" s="761">
        <v>41137.510100000007</v>
      </c>
      <c r="E27" s="375">
        <v>2756922.1400999958</v>
      </c>
      <c r="F27" s="374">
        <v>2239120.19</v>
      </c>
      <c r="G27" s="374">
        <v>44789.438600000001</v>
      </c>
      <c r="H27" s="376">
        <v>2283909.6285999999</v>
      </c>
    </row>
    <row r="28" spans="1:8" s="338" customFormat="1" ht="13.8">
      <c r="A28" s="356">
        <v>7</v>
      </c>
      <c r="B28" s="378" t="s">
        <v>749</v>
      </c>
      <c r="C28" s="761">
        <v>0</v>
      </c>
      <c r="D28" s="761">
        <v>0</v>
      </c>
      <c r="E28" s="375">
        <v>0</v>
      </c>
      <c r="F28" s="374"/>
      <c r="G28" s="374"/>
      <c r="H28" s="376">
        <v>0</v>
      </c>
    </row>
    <row r="29" spans="1:8" s="338" customFormat="1" ht="13.8">
      <c r="A29" s="356">
        <v>8</v>
      </c>
      <c r="B29" s="378" t="s">
        <v>750</v>
      </c>
      <c r="C29" s="761">
        <v>0</v>
      </c>
      <c r="D29" s="761">
        <v>0</v>
      </c>
      <c r="E29" s="375">
        <v>0</v>
      </c>
      <c r="F29" s="374"/>
      <c r="G29" s="374"/>
      <c r="H29" s="376">
        <v>0</v>
      </c>
    </row>
    <row r="30" spans="1:8" s="338" customFormat="1" ht="13.8">
      <c r="A30" s="356">
        <v>9</v>
      </c>
      <c r="B30" s="373" t="s">
        <v>150</v>
      </c>
      <c r="C30" s="761">
        <v>-218428308.12</v>
      </c>
      <c r="D30" s="761">
        <v>200104466.95289999</v>
      </c>
      <c r="E30" s="375">
        <v>-18323841.167100012</v>
      </c>
      <c r="F30" s="374">
        <v>-285153773.57999998</v>
      </c>
      <c r="G30" s="374">
        <v>267635430.35420001</v>
      </c>
      <c r="H30" s="376">
        <v>-17518343.225799978</v>
      </c>
    </row>
    <row r="31" spans="1:8" s="338" customFormat="1" ht="27.6">
      <c r="A31" s="356">
        <v>9.1</v>
      </c>
      <c r="B31" s="377" t="s">
        <v>751</v>
      </c>
      <c r="C31" s="761">
        <v>7328430.3700000001</v>
      </c>
      <c r="D31" s="761">
        <v>208337060.0187</v>
      </c>
      <c r="E31" s="375">
        <v>215665490.38870001</v>
      </c>
      <c r="F31" s="374">
        <v>2305621.52</v>
      </c>
      <c r="G31" s="374">
        <v>294172590.0388</v>
      </c>
      <c r="H31" s="376">
        <v>296478211.55879998</v>
      </c>
    </row>
    <row r="32" spans="1:8" s="338" customFormat="1" ht="27.6">
      <c r="A32" s="356">
        <v>9.1999999999999993</v>
      </c>
      <c r="B32" s="377" t="s">
        <v>752</v>
      </c>
      <c r="C32" s="761">
        <v>-225756738.49000001</v>
      </c>
      <c r="D32" s="761">
        <v>-8232593.0658</v>
      </c>
      <c r="E32" s="375">
        <v>-233989331.55580002</v>
      </c>
      <c r="F32" s="374">
        <v>-287459395.09999996</v>
      </c>
      <c r="G32" s="374">
        <v>-26537159.684599999</v>
      </c>
      <c r="H32" s="376">
        <v>-313996554.78459996</v>
      </c>
    </row>
    <row r="33" spans="1:8" s="338" customFormat="1" ht="27.6">
      <c r="A33" s="356">
        <v>9.3000000000000007</v>
      </c>
      <c r="B33" s="377" t="s">
        <v>753</v>
      </c>
      <c r="C33" s="761">
        <v>0</v>
      </c>
      <c r="D33" s="761">
        <v>0</v>
      </c>
      <c r="E33" s="375">
        <v>0</v>
      </c>
      <c r="F33" s="374"/>
      <c r="G33" s="374"/>
      <c r="H33" s="376">
        <v>0</v>
      </c>
    </row>
    <row r="34" spans="1:8" s="338" customFormat="1" ht="13.8">
      <c r="A34" s="356">
        <v>9.4</v>
      </c>
      <c r="B34" s="377" t="s">
        <v>754</v>
      </c>
      <c r="C34" s="761">
        <v>0</v>
      </c>
      <c r="D34" s="761">
        <v>0</v>
      </c>
      <c r="E34" s="375">
        <v>0</v>
      </c>
      <c r="F34" s="374"/>
      <c r="G34" s="374"/>
      <c r="H34" s="376">
        <v>0</v>
      </c>
    </row>
    <row r="35" spans="1:8" s="338" customFormat="1" ht="13.8">
      <c r="A35" s="356">
        <v>9.5</v>
      </c>
      <c r="B35" s="377" t="s">
        <v>755</v>
      </c>
      <c r="C35" s="761">
        <v>0</v>
      </c>
      <c r="D35" s="761">
        <v>0</v>
      </c>
      <c r="E35" s="375">
        <v>0</v>
      </c>
      <c r="F35" s="374"/>
      <c r="G35" s="374"/>
      <c r="H35" s="376">
        <v>0</v>
      </c>
    </row>
    <row r="36" spans="1:8" s="338" customFormat="1" ht="27.6">
      <c r="A36" s="356">
        <v>9.6</v>
      </c>
      <c r="B36" s="377" t="s">
        <v>756</v>
      </c>
      <c r="C36" s="761">
        <v>0</v>
      </c>
      <c r="D36" s="761">
        <v>0</v>
      </c>
      <c r="E36" s="375">
        <v>0</v>
      </c>
      <c r="F36" s="374"/>
      <c r="G36" s="374"/>
      <c r="H36" s="376">
        <v>0</v>
      </c>
    </row>
    <row r="37" spans="1:8" s="338" customFormat="1" ht="27.6">
      <c r="A37" s="356">
        <v>9.6999999999999993</v>
      </c>
      <c r="B37" s="377" t="s">
        <v>757</v>
      </c>
      <c r="C37" s="761">
        <v>0</v>
      </c>
      <c r="D37" s="761">
        <v>0</v>
      </c>
      <c r="E37" s="375">
        <v>0</v>
      </c>
      <c r="F37" s="374"/>
      <c r="G37" s="374"/>
      <c r="H37" s="376">
        <v>0</v>
      </c>
    </row>
    <row r="38" spans="1:8" s="338" customFormat="1" ht="13.8">
      <c r="A38" s="356">
        <v>10</v>
      </c>
      <c r="B38" s="378" t="s">
        <v>758</v>
      </c>
      <c r="C38" s="761">
        <v>15310143.699999994</v>
      </c>
      <c r="D38" s="761">
        <v>0</v>
      </c>
      <c r="E38" s="375">
        <v>15310143.699999994</v>
      </c>
      <c r="F38" s="381">
        <v>11492993.619999986</v>
      </c>
      <c r="G38" s="381">
        <v>0</v>
      </c>
      <c r="H38" s="376">
        <v>11492993.619999986</v>
      </c>
    </row>
    <row r="39" spans="1:8" s="338" customFormat="1" ht="13.8">
      <c r="A39" s="356">
        <v>10.1</v>
      </c>
      <c r="B39" s="377" t="s">
        <v>759</v>
      </c>
      <c r="C39" s="761">
        <v>2799048.0300000007</v>
      </c>
      <c r="D39" s="761">
        <v>0</v>
      </c>
      <c r="E39" s="375">
        <v>2799048.0300000007</v>
      </c>
      <c r="F39" s="374">
        <v>2020185.4900000019</v>
      </c>
      <c r="G39" s="374">
        <v>0</v>
      </c>
      <c r="H39" s="376">
        <v>2020185.4900000019</v>
      </c>
    </row>
    <row r="40" spans="1:8" s="338" customFormat="1" ht="27.6">
      <c r="A40" s="356">
        <v>10.199999999999999</v>
      </c>
      <c r="B40" s="377" t="s">
        <v>760</v>
      </c>
      <c r="C40" s="761">
        <v>998777.77000000048</v>
      </c>
      <c r="D40" s="761">
        <v>0</v>
      </c>
      <c r="E40" s="375">
        <v>998777.77000000048</v>
      </c>
      <c r="F40" s="374">
        <v>797570.44000000018</v>
      </c>
      <c r="G40" s="374">
        <v>0</v>
      </c>
      <c r="H40" s="376">
        <v>797570.44000000018</v>
      </c>
    </row>
    <row r="41" spans="1:8" s="338" customFormat="1" ht="27.6">
      <c r="A41" s="356">
        <v>10.3</v>
      </c>
      <c r="B41" s="377" t="s">
        <v>761</v>
      </c>
      <c r="C41" s="761">
        <v>11273340.590000007</v>
      </c>
      <c r="D41" s="761">
        <v>0</v>
      </c>
      <c r="E41" s="375">
        <v>11273340.590000007</v>
      </c>
      <c r="F41" s="374">
        <v>8229348.369999988</v>
      </c>
      <c r="G41" s="374">
        <v>0</v>
      </c>
      <c r="H41" s="376">
        <v>8229348.369999988</v>
      </c>
    </row>
    <row r="42" spans="1:8" s="338" customFormat="1" ht="27.6">
      <c r="A42" s="356">
        <v>10.4</v>
      </c>
      <c r="B42" s="377" t="s">
        <v>762</v>
      </c>
      <c r="C42" s="761">
        <v>4036803.1099999868</v>
      </c>
      <c r="D42" s="761">
        <v>0</v>
      </c>
      <c r="E42" s="375">
        <v>4036803.1099999868</v>
      </c>
      <c r="F42" s="374">
        <v>3263645.2499999977</v>
      </c>
      <c r="G42" s="374">
        <v>0</v>
      </c>
      <c r="H42" s="376">
        <v>3263645.2499999977</v>
      </c>
    </row>
    <row r="43" spans="1:8" s="338" customFormat="1" ht="13.8">
      <c r="A43" s="356">
        <v>11</v>
      </c>
      <c r="B43" s="378" t="s">
        <v>151</v>
      </c>
      <c r="C43" s="761">
        <v>0</v>
      </c>
      <c r="D43" s="761">
        <v>0</v>
      </c>
      <c r="E43" s="375">
        <v>0</v>
      </c>
      <c r="F43" s="374"/>
      <c r="G43" s="374"/>
      <c r="H43" s="376">
        <v>0</v>
      </c>
    </row>
    <row r="44" spans="1:8">
      <c r="C44" s="384"/>
      <c r="D44" s="384"/>
      <c r="E44" s="384"/>
      <c r="F44" s="384"/>
      <c r="G44" s="384"/>
      <c r="H44" s="384"/>
    </row>
    <row r="45" spans="1:8">
      <c r="C45" s="384"/>
      <c r="D45" s="384"/>
      <c r="E45" s="384"/>
      <c r="F45" s="384"/>
      <c r="G45" s="384"/>
      <c r="H45" s="384"/>
    </row>
    <row r="46" spans="1:8">
      <c r="C46" s="384"/>
      <c r="D46" s="384"/>
      <c r="E46" s="384"/>
      <c r="F46" s="384"/>
      <c r="G46" s="384"/>
      <c r="H46" s="384"/>
    </row>
    <row r="47" spans="1:8">
      <c r="C47" s="384"/>
      <c r="D47" s="384"/>
      <c r="E47" s="384"/>
      <c r="F47" s="384"/>
      <c r="G47" s="384"/>
      <c r="H47" s="384"/>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zoomScale="80" zoomScaleNormal="80" workbookViewId="0">
      <pane xSplit="1" ySplit="4" topLeftCell="B5" activePane="bottomRight" state="frozen"/>
      <selection activeCell="C24" sqref="C24"/>
      <selection pane="topRight" activeCell="C24" sqref="C24"/>
      <selection pane="bottomLeft" activeCell="C24" sqref="C24"/>
      <selection pane="bottomRight" activeCell="A3" sqref="A3"/>
    </sheetView>
  </sheetViews>
  <sheetFormatPr defaultColWidth="9.21875" defaultRowHeight="13.8"/>
  <cols>
    <col min="1" max="1" width="12.77734375" style="9" customWidth="1"/>
    <col min="2" max="2" width="115.77734375" style="9" bestFit="1" customWidth="1"/>
    <col min="3" max="4" width="12.77734375" style="9" customWidth="1"/>
    <col min="5" max="5" width="13.6640625" style="393" customWidth="1"/>
    <col min="6" max="6" width="12.44140625" style="393" customWidth="1"/>
    <col min="7" max="7" width="12.5546875" style="393" customWidth="1"/>
    <col min="8" max="11" width="9.77734375" style="394" customWidth="1"/>
    <col min="12" max="16384" width="9.21875" style="394"/>
  </cols>
  <sheetData>
    <row r="1" spans="1:7">
      <c r="A1" s="335" t="s">
        <v>869</v>
      </c>
      <c r="B1" s="337" t="str">
        <f>Info!C2</f>
        <v>კრისტალი</v>
      </c>
      <c r="C1" s="334"/>
    </row>
    <row r="2" spans="1:7">
      <c r="A2" s="335" t="s">
        <v>88</v>
      </c>
      <c r="B2" s="336">
        <f>'1. key ratios'!B2</f>
        <v>46203</v>
      </c>
      <c r="C2" s="334"/>
    </row>
    <row r="3" spans="1:7">
      <c r="A3" s="333"/>
      <c r="B3" s="334"/>
      <c r="C3" s="334"/>
    </row>
    <row r="4" spans="1:7" ht="15" customHeight="1" thickBot="1">
      <c r="A4" s="487" t="s">
        <v>216</v>
      </c>
      <c r="B4" s="488" t="s">
        <v>87</v>
      </c>
      <c r="C4" s="489" t="s">
        <v>69</v>
      </c>
      <c r="D4" s="702"/>
    </row>
    <row r="5" spans="1:7" ht="15" customHeight="1">
      <c r="A5" s="481" t="s">
        <v>25</v>
      </c>
      <c r="B5" s="482"/>
      <c r="C5" s="490" t="str">
        <f>INT((MONTH($B$2))/3)&amp;"Q"&amp;"-"&amp;YEAR($B$2)</f>
        <v>2Q-2026</v>
      </c>
      <c r="D5" s="703" t="str">
        <f>IF(INT(MONTH($B$2))=3, "4"&amp;"Q"&amp;"-"&amp;YEAR($B$2)-1, IF(INT(MONTH($B$2))=6, "1"&amp;"Q"&amp;"-"&amp;YEAR($B$2), IF(INT(MONTH($B$2))=9, "2"&amp;"Q"&amp;"-"&amp;YEAR($B$2),IF(INT(MONTH($B$2))=12, "3"&amp;"Q"&amp;"-"&amp;YEAR($B$2), 0))))</f>
        <v>1Q-2026</v>
      </c>
      <c r="E5" s="490" t="str">
        <f>IF(INT(MONTH($B$2))=3, "3"&amp;"Q"&amp;"-"&amp;YEAR($B$2)-1, IF(INT(MONTH($B$2))=6, "4"&amp;"Q"&amp;"-"&amp;YEAR($B$2)-1, IF(INT(MONTH($B$2))=9, "1"&amp;"Q"&amp;"-"&amp;YEAR($B$2),IF(INT(MONTH($B$2))=12, "2"&amp;"Q"&amp;"-"&amp;YEAR($B$2), 0))))</f>
        <v>4Q-2025</v>
      </c>
      <c r="F5" s="490" t="str">
        <f>IF(INT(MONTH($B$2))=3, "2"&amp;"Q"&amp;"-"&amp;YEAR($B$2)-1, IF(INT(MONTH($B$2))=6, "3"&amp;"Q"&amp;"-"&amp;YEAR($B$2)-1, IF(INT(MONTH($B$2))=9, "4"&amp;"Q"&amp;"-"&amp;YEAR($B$2)-1,IF(INT(MONTH($B$2))=12, "1"&amp;"Q"&amp;"-"&amp;YEAR($B$2), 0))))</f>
        <v>3Q-2025</v>
      </c>
      <c r="G5" s="491" t="str">
        <f>IF(INT(MONTH($B$2))=3, "1"&amp;"Q"&amp;"-"&amp;YEAR($B$2)-1, IF(INT(MONTH($B$2))=6, "2"&amp;"Q"&amp;"-"&amp;YEAR($B$2)-1, IF(INT(MONTH($B$2))=9, "3"&amp;"Q"&amp;"-"&amp;YEAR($B$2)-1,IF(INT(MONTH($B$2))=12, "4"&amp;"Q"&amp;"-"&amp;YEAR($B$2)-1, 0))))</f>
        <v>2Q-2025</v>
      </c>
    </row>
    <row r="6" spans="1:7" ht="15" customHeight="1">
      <c r="A6" s="483">
        <v>1</v>
      </c>
      <c r="B6" s="484" t="s">
        <v>91</v>
      </c>
      <c r="C6" s="385">
        <v>505798818.59347767</v>
      </c>
      <c r="D6" s="385">
        <v>500596029.31774253</v>
      </c>
      <c r="E6" s="385">
        <v>477841853.70038956</v>
      </c>
      <c r="F6" s="385">
        <v>468606209.03590357</v>
      </c>
      <c r="G6" s="386">
        <v>470563128.5438292</v>
      </c>
    </row>
    <row r="7" spans="1:7" ht="15" customHeight="1">
      <c r="A7" s="483">
        <v>1.1000000000000001</v>
      </c>
      <c r="B7" s="492" t="s">
        <v>939</v>
      </c>
      <c r="C7" s="387">
        <v>503202623.22348064</v>
      </c>
      <c r="D7" s="704">
        <v>496867995.47536576</v>
      </c>
      <c r="E7" s="720">
        <v>473124265.75658876</v>
      </c>
      <c r="F7" s="387">
        <v>460539016.09141302</v>
      </c>
      <c r="G7" s="388">
        <v>461008125.31766635</v>
      </c>
    </row>
    <row r="8" spans="1:7" ht="27.6">
      <c r="A8" s="483" t="s">
        <v>129</v>
      </c>
      <c r="B8" s="492" t="s">
        <v>213</v>
      </c>
      <c r="C8" s="720">
        <v>394865.54</v>
      </c>
      <c r="D8" s="704">
        <v>413945.62</v>
      </c>
      <c r="E8" s="720">
        <v>899393.06</v>
      </c>
      <c r="F8" s="387">
        <v>1366379.85</v>
      </c>
      <c r="G8" s="388">
        <v>1366379.85</v>
      </c>
    </row>
    <row r="9" spans="1:7" ht="15" customHeight="1">
      <c r="A9" s="483">
        <v>1.2</v>
      </c>
      <c r="B9" s="492" t="s">
        <v>21</v>
      </c>
      <c r="C9" s="387">
        <v>710062.97424999927</v>
      </c>
      <c r="D9" s="704">
        <v>588133.35978999827</v>
      </c>
      <c r="E9" s="720">
        <v>610070.06168999977</v>
      </c>
      <c r="F9" s="387">
        <v>589012.95668999979</v>
      </c>
      <c r="G9" s="388">
        <v>581639.28435999993</v>
      </c>
    </row>
    <row r="10" spans="1:7" ht="15" customHeight="1">
      <c r="A10" s="483">
        <v>1.3</v>
      </c>
      <c r="B10" s="493" t="s">
        <v>66</v>
      </c>
      <c r="C10" s="387">
        <v>1886132.395747025</v>
      </c>
      <c r="D10" s="704">
        <v>3139900.4825867345</v>
      </c>
      <c r="E10" s="720">
        <v>4107517.8821108225</v>
      </c>
      <c r="F10" s="387">
        <v>7478179.9878005143</v>
      </c>
      <c r="G10" s="388">
        <v>8973363.9418028705</v>
      </c>
    </row>
    <row r="11" spans="1:7" ht="15" customHeight="1">
      <c r="A11" s="483">
        <v>2</v>
      </c>
      <c r="B11" s="484" t="s">
        <v>92</v>
      </c>
      <c r="C11" s="387">
        <v>5668914.3964731926</v>
      </c>
      <c r="D11" s="704">
        <v>5019842.7704039067</v>
      </c>
      <c r="E11" s="720">
        <v>1346552.4854015093</v>
      </c>
      <c r="F11" s="387">
        <v>2753339.4471601588</v>
      </c>
      <c r="G11" s="388">
        <v>4930303.1623219214</v>
      </c>
    </row>
    <row r="12" spans="1:7" ht="15" customHeight="1">
      <c r="A12" s="483">
        <v>3</v>
      </c>
      <c r="B12" s="484" t="s">
        <v>90</v>
      </c>
      <c r="C12" s="387">
        <v>179898297.3575753</v>
      </c>
      <c r="D12" s="704">
        <v>179422907.11874998</v>
      </c>
      <c r="E12" s="720">
        <v>179422907.11874998</v>
      </c>
      <c r="F12" s="387">
        <v>151556553.58750001</v>
      </c>
      <c r="G12" s="388">
        <v>151556553.58750001</v>
      </c>
    </row>
    <row r="13" spans="1:7" ht="15" customHeight="1" thickBot="1">
      <c r="A13" s="485">
        <v>4</v>
      </c>
      <c r="B13" s="486" t="s">
        <v>130</v>
      </c>
      <c r="C13" s="389">
        <v>691366030.34752607</v>
      </c>
      <c r="D13" s="389">
        <v>685038779.20689642</v>
      </c>
      <c r="E13" s="389">
        <v>658611313.30454111</v>
      </c>
      <c r="F13" s="389">
        <v>622916102.07056379</v>
      </c>
      <c r="G13" s="389">
        <v>627049985.2936511</v>
      </c>
    </row>
    <row r="14" spans="1:7">
      <c r="B14" s="254"/>
    </row>
    <row r="15" spans="1:7">
      <c r="B15" s="254"/>
    </row>
    <row r="16" spans="1:7">
      <c r="B16" s="254"/>
    </row>
    <row r="17" spans="2:2">
      <c r="B17" s="254"/>
    </row>
    <row r="18" spans="2:2">
      <c r="B18" s="25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2"/>
  <sheetViews>
    <sheetView showGridLines="0" zoomScale="80" zoomScaleNormal="70" workbookViewId="0">
      <pane xSplit="1" ySplit="4" topLeftCell="B5" activePane="bottomRight" state="frozen"/>
      <selection activeCell="C24" sqref="C24"/>
      <selection pane="topRight" activeCell="C24" sqref="C24"/>
      <selection pane="bottomLeft" activeCell="C24" sqref="C24"/>
      <selection pane="bottomRight" activeCell="B10" sqref="B10:C12"/>
    </sheetView>
  </sheetViews>
  <sheetFormatPr defaultRowHeight="13.8"/>
  <cols>
    <col min="1" max="1" width="12.77734375" style="9" customWidth="1"/>
    <col min="2" max="2" width="98.21875" style="9" bestFit="1" customWidth="1"/>
    <col min="3" max="3" width="34.21875" style="9" customWidth="1"/>
    <col min="4" max="16384" width="8.88671875" style="9"/>
  </cols>
  <sheetData>
    <row r="1" spans="1:8">
      <c r="A1" s="335" t="s">
        <v>869</v>
      </c>
      <c r="B1" s="337" t="str">
        <f>Info!C2</f>
        <v>კრისტალი</v>
      </c>
    </row>
    <row r="2" spans="1:8">
      <c r="A2" s="335" t="s">
        <v>88</v>
      </c>
      <c r="B2" s="336">
        <f>'1. key ratios'!B2</f>
        <v>46203</v>
      </c>
    </row>
    <row r="4" spans="1:8" ht="25.5" customHeight="1" thickBot="1">
      <c r="A4" s="558" t="s">
        <v>217</v>
      </c>
      <c r="B4" s="559" t="s">
        <v>907</v>
      </c>
      <c r="C4" s="560"/>
    </row>
    <row r="5" spans="1:8">
      <c r="A5" s="561"/>
      <c r="B5" s="562" t="s">
        <v>73</v>
      </c>
      <c r="C5" s="557" t="s">
        <v>382</v>
      </c>
    </row>
    <row r="6" spans="1:8">
      <c r="A6" s="3">
        <v>1</v>
      </c>
      <c r="B6" s="563" t="s">
        <v>947</v>
      </c>
      <c r="C6" s="564" t="s">
        <v>952</v>
      </c>
    </row>
    <row r="7" spans="1:8">
      <c r="A7" s="3">
        <v>2</v>
      </c>
      <c r="B7" s="563" t="s">
        <v>955</v>
      </c>
      <c r="C7" s="564" t="s">
        <v>1002</v>
      </c>
    </row>
    <row r="8" spans="1:8">
      <c r="A8" s="3">
        <v>3</v>
      </c>
      <c r="B8" s="563" t="s">
        <v>956</v>
      </c>
      <c r="C8" s="564" t="s">
        <v>1004</v>
      </c>
    </row>
    <row r="9" spans="1:8">
      <c r="A9" s="3">
        <v>4</v>
      </c>
      <c r="B9" s="563" t="s">
        <v>954</v>
      </c>
      <c r="C9" s="564" t="s">
        <v>953</v>
      </c>
    </row>
    <row r="10" spans="1:8">
      <c r="A10" s="3">
        <v>5</v>
      </c>
      <c r="B10" s="563" t="s">
        <v>1006</v>
      </c>
      <c r="C10" s="564" t="s">
        <v>953</v>
      </c>
    </row>
    <row r="11" spans="1:8">
      <c r="A11" s="3">
        <v>6</v>
      </c>
      <c r="B11" s="563" t="s">
        <v>1007</v>
      </c>
      <c r="C11" s="564" t="s">
        <v>953</v>
      </c>
    </row>
    <row r="12" spans="1:8">
      <c r="A12" s="3">
        <v>7</v>
      </c>
      <c r="B12" s="563" t="s">
        <v>1008</v>
      </c>
      <c r="C12" s="564" t="s">
        <v>953</v>
      </c>
      <c r="H12" s="254"/>
    </row>
    <row r="13" spans="1:8">
      <c r="A13" s="3">
        <v>8</v>
      </c>
      <c r="B13" s="563"/>
      <c r="C13" s="564"/>
    </row>
    <row r="14" spans="1:8">
      <c r="A14" s="3">
        <v>9</v>
      </c>
      <c r="B14" s="563"/>
      <c r="C14" s="564"/>
    </row>
    <row r="15" spans="1:8">
      <c r="A15" s="3">
        <v>10</v>
      </c>
      <c r="B15" s="563"/>
      <c r="C15" s="564"/>
    </row>
    <row r="16" spans="1:8">
      <c r="A16" s="3"/>
      <c r="B16" s="801"/>
      <c r="C16" s="802"/>
    </row>
    <row r="17" spans="1:3" ht="55.2">
      <c r="A17" s="3"/>
      <c r="B17" s="34" t="s">
        <v>74</v>
      </c>
      <c r="C17" s="36" t="s">
        <v>906</v>
      </c>
    </row>
    <row r="18" spans="1:3">
      <c r="A18" s="3">
        <v>1</v>
      </c>
      <c r="B18" s="563" t="s">
        <v>948</v>
      </c>
      <c r="C18" s="748" t="s">
        <v>962</v>
      </c>
    </row>
    <row r="19" spans="1:3">
      <c r="A19" s="3">
        <v>2</v>
      </c>
      <c r="B19" s="563" t="s">
        <v>957</v>
      </c>
      <c r="C19" s="748" t="s">
        <v>963</v>
      </c>
    </row>
    <row r="20" spans="1:3">
      <c r="A20" s="3">
        <v>3</v>
      </c>
      <c r="B20" s="563" t="s">
        <v>958</v>
      </c>
      <c r="C20" s="748" t="s">
        <v>964</v>
      </c>
    </row>
    <row r="21" spans="1:3">
      <c r="A21" s="3">
        <v>4</v>
      </c>
      <c r="B21" s="563" t="s">
        <v>959</v>
      </c>
      <c r="C21" s="748" t="s">
        <v>965</v>
      </c>
    </row>
    <row r="22" spans="1:3">
      <c r="A22" s="3">
        <v>5</v>
      </c>
      <c r="B22" s="563" t="s">
        <v>960</v>
      </c>
      <c r="C22" s="748" t="s">
        <v>966</v>
      </c>
    </row>
    <row r="23" spans="1:3">
      <c r="A23" s="3">
        <v>6</v>
      </c>
      <c r="B23" s="563" t="s">
        <v>961</v>
      </c>
      <c r="C23" s="748" t="s">
        <v>967</v>
      </c>
    </row>
    <row r="24" spans="1:3">
      <c r="A24" s="3">
        <v>7</v>
      </c>
      <c r="B24" s="563"/>
      <c r="C24" s="748"/>
    </row>
    <row r="25" spans="1:3">
      <c r="A25" s="3">
        <v>8</v>
      </c>
      <c r="B25" s="563"/>
      <c r="C25" s="748"/>
    </row>
    <row r="26" spans="1:3">
      <c r="A26" s="3">
        <v>9</v>
      </c>
      <c r="B26" s="563"/>
      <c r="C26" s="748"/>
    </row>
    <row r="27" spans="1:3" ht="15.75" customHeight="1">
      <c r="A27" s="3">
        <v>10</v>
      </c>
      <c r="B27" s="563"/>
      <c r="C27" s="565"/>
    </row>
    <row r="28" spans="1:3" ht="15.75" customHeight="1">
      <c r="A28" s="3"/>
      <c r="B28" s="563"/>
      <c r="C28" s="566"/>
    </row>
    <row r="29" spans="1:3" ht="30" customHeight="1">
      <c r="A29" s="3"/>
      <c r="B29" s="803" t="s">
        <v>75</v>
      </c>
      <c r="C29" s="804"/>
    </row>
    <row r="30" spans="1:3">
      <c r="A30" s="3">
        <v>1</v>
      </c>
      <c r="B30" s="749" t="s">
        <v>968</v>
      </c>
      <c r="C30" s="750">
        <v>0.40029999999999999</v>
      </c>
    </row>
    <row r="31" spans="1:3">
      <c r="A31" s="3">
        <v>2</v>
      </c>
      <c r="B31" s="749" t="s">
        <v>969</v>
      </c>
      <c r="C31" s="750">
        <v>0.188</v>
      </c>
    </row>
    <row r="32" spans="1:3">
      <c r="A32" s="3">
        <v>3</v>
      </c>
      <c r="B32" s="749" t="s">
        <v>947</v>
      </c>
      <c r="C32" s="750">
        <v>0.11446094400007044</v>
      </c>
    </row>
    <row r="33" spans="1:3">
      <c r="A33" s="3">
        <v>4</v>
      </c>
      <c r="B33" s="749" t="s">
        <v>970</v>
      </c>
      <c r="C33" s="750">
        <v>9.3100000000000002E-2</v>
      </c>
    </row>
    <row r="34" spans="1:3">
      <c r="A34" s="3">
        <v>5</v>
      </c>
      <c r="B34" s="749" t="s">
        <v>957</v>
      </c>
      <c r="C34" s="750">
        <v>5.7299999999999997E-2</v>
      </c>
    </row>
    <row r="35" spans="1:3">
      <c r="A35" s="3">
        <v>6</v>
      </c>
      <c r="B35" s="749" t="s">
        <v>971</v>
      </c>
      <c r="C35" s="750">
        <v>3.0800000000000001E-2</v>
      </c>
    </row>
    <row r="36" spans="1:3">
      <c r="A36" s="3">
        <v>7</v>
      </c>
      <c r="B36" s="749" t="s">
        <v>972</v>
      </c>
      <c r="C36" s="750">
        <v>2.63E-2</v>
      </c>
    </row>
    <row r="37" spans="1:3">
      <c r="A37" s="3">
        <v>8</v>
      </c>
      <c r="B37" s="749" t="s">
        <v>974</v>
      </c>
      <c r="C37" s="750">
        <v>1.6500000000000001E-2</v>
      </c>
    </row>
    <row r="38" spans="1:3">
      <c r="A38" s="3">
        <v>9</v>
      </c>
      <c r="B38" s="749" t="s">
        <v>973</v>
      </c>
      <c r="C38" s="750">
        <v>1.2699999999999999E-2</v>
      </c>
    </row>
    <row r="39" spans="1:3">
      <c r="A39" s="3">
        <v>10</v>
      </c>
      <c r="B39" s="749"/>
      <c r="C39" s="750"/>
    </row>
    <row r="40" spans="1:3" ht="15.75" customHeight="1">
      <c r="A40" s="3"/>
      <c r="B40" s="568"/>
      <c r="C40" s="567"/>
    </row>
    <row r="41" spans="1:3" ht="28.8" customHeight="1">
      <c r="A41" s="3"/>
      <c r="B41" s="803" t="s">
        <v>142</v>
      </c>
      <c r="C41" s="804"/>
    </row>
    <row r="42" spans="1:3">
      <c r="A42" s="3">
        <v>1</v>
      </c>
      <c r="B42" s="675" t="s">
        <v>981</v>
      </c>
      <c r="C42" s="751">
        <v>0.11446094400007044</v>
      </c>
    </row>
    <row r="43" spans="1:3">
      <c r="A43" s="674">
        <v>2</v>
      </c>
      <c r="B43" s="676" t="s">
        <v>970</v>
      </c>
      <c r="C43" s="752">
        <v>9.3100000000000002E-2</v>
      </c>
    </row>
    <row r="44" spans="1:3">
      <c r="A44" s="3">
        <v>3</v>
      </c>
      <c r="B44" s="676" t="s">
        <v>957</v>
      </c>
      <c r="C44" s="752">
        <v>5.7299999999999997E-2</v>
      </c>
    </row>
    <row r="45" spans="1:3">
      <c r="A45" s="674">
        <v>4</v>
      </c>
      <c r="B45" s="676" t="s">
        <v>982</v>
      </c>
      <c r="C45" s="752">
        <v>0.40029999999999999</v>
      </c>
    </row>
    <row r="46" spans="1:3">
      <c r="A46" s="3">
        <v>5</v>
      </c>
      <c r="B46" s="676" t="s">
        <v>983</v>
      </c>
      <c r="C46" s="752">
        <v>0.188</v>
      </c>
    </row>
    <row r="47" spans="1:3">
      <c r="A47" s="674">
        <v>6</v>
      </c>
      <c r="B47" s="676" t="s">
        <v>984</v>
      </c>
      <c r="C47" s="752">
        <v>0.1759</v>
      </c>
    </row>
    <row r="48" spans="1:3">
      <c r="A48" s="3">
        <v>7</v>
      </c>
      <c r="B48" s="676" t="s">
        <v>985</v>
      </c>
      <c r="C48" s="752">
        <v>0.1759</v>
      </c>
    </row>
    <row r="49" spans="1:3">
      <c r="A49" s="674">
        <v>8</v>
      </c>
      <c r="B49" s="676" t="s">
        <v>986</v>
      </c>
      <c r="C49" s="573">
        <v>0.188</v>
      </c>
    </row>
    <row r="50" spans="1:3">
      <c r="A50" s="3">
        <v>9</v>
      </c>
      <c r="B50" s="676" t="s">
        <v>987</v>
      </c>
      <c r="C50" s="573">
        <v>0.14899999999999999</v>
      </c>
    </row>
    <row r="51" spans="1:3">
      <c r="A51" s="674">
        <v>10</v>
      </c>
      <c r="B51" s="676" t="s">
        <v>988</v>
      </c>
      <c r="C51" s="573">
        <v>5.2299999999999999E-2</v>
      </c>
    </row>
    <row r="52" spans="1:3">
      <c r="A52" s="3">
        <v>11</v>
      </c>
      <c r="B52" s="676" t="s">
        <v>989</v>
      </c>
      <c r="C52" s="573">
        <v>6.54E-2</v>
      </c>
    </row>
    <row r="53" spans="1:3">
      <c r="A53" s="674">
        <v>12</v>
      </c>
      <c r="B53" s="676" t="s">
        <v>990</v>
      </c>
      <c r="C53" s="573">
        <v>6.2700000000000006E-2</v>
      </c>
    </row>
    <row r="54" spans="1:3">
      <c r="A54" s="3">
        <v>13</v>
      </c>
      <c r="B54" s="676" t="s">
        <v>991</v>
      </c>
      <c r="C54" s="573">
        <v>5.3400000000000003E-2</v>
      </c>
    </row>
    <row r="55" spans="1:3">
      <c r="A55" s="674">
        <v>14</v>
      </c>
      <c r="B55" s="676" t="s">
        <v>992</v>
      </c>
      <c r="C55" s="573">
        <v>6.54E-2</v>
      </c>
    </row>
    <row r="56" spans="1:3">
      <c r="A56" s="3">
        <v>15</v>
      </c>
      <c r="B56" s="676" t="s">
        <v>993</v>
      </c>
      <c r="C56" s="573">
        <v>6.54E-2</v>
      </c>
    </row>
    <row r="57" spans="1:3">
      <c r="A57" s="674">
        <v>16</v>
      </c>
      <c r="B57" s="676" t="s">
        <v>994</v>
      </c>
      <c r="C57" s="573">
        <v>6.54E-2</v>
      </c>
    </row>
    <row r="58" spans="1:3">
      <c r="A58" s="3">
        <v>17</v>
      </c>
      <c r="B58" s="676" t="s">
        <v>995</v>
      </c>
      <c r="C58" s="573">
        <v>6.54E-2</v>
      </c>
    </row>
    <row r="59" spans="1:3">
      <c r="A59" s="674">
        <v>18</v>
      </c>
      <c r="B59" s="675" t="s">
        <v>996</v>
      </c>
      <c r="C59" s="572">
        <v>6.54E-2</v>
      </c>
    </row>
    <row r="60" spans="1:3">
      <c r="A60" s="3">
        <v>19</v>
      </c>
      <c r="B60" s="676" t="s">
        <v>997</v>
      </c>
      <c r="C60" s="573">
        <v>9.4E-2</v>
      </c>
    </row>
    <row r="61" spans="1:3">
      <c r="A61" s="674">
        <v>20</v>
      </c>
      <c r="B61" s="568"/>
      <c r="C61" s="573"/>
    </row>
    <row r="62" spans="1:3" ht="14.4" thickBot="1">
      <c r="A62" s="569"/>
      <c r="B62" s="570"/>
      <c r="C62" s="571"/>
    </row>
  </sheetData>
  <mergeCells count="3">
    <mergeCell ref="B16:C16"/>
    <mergeCell ref="B41:C41"/>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
  <sheetViews>
    <sheetView zoomScale="70" zoomScaleNormal="70" workbookViewId="0">
      <pane xSplit="2" ySplit="7" topLeftCell="C8" activePane="bottomRight" state="frozen"/>
      <selection activeCell="C24" sqref="C24"/>
      <selection pane="topRight" activeCell="C24" sqref="C24"/>
      <selection pane="bottomLeft" activeCell="C24" sqref="C24"/>
      <selection pane="bottomRight" activeCell="A3" sqref="A3"/>
    </sheetView>
  </sheetViews>
  <sheetFormatPr defaultRowHeight="13.8"/>
  <cols>
    <col min="1" max="1" width="13.88671875" style="9" customWidth="1"/>
    <col min="2" max="2" width="47.5546875" style="9" customWidth="1"/>
    <col min="3" max="3" width="28" style="9" customWidth="1"/>
    <col min="4" max="4" width="25.6640625" style="9" customWidth="1"/>
    <col min="5" max="5" width="18.77734375" style="9" customWidth="1"/>
    <col min="6" max="6" width="12" style="338" bestFit="1" customWidth="1"/>
    <col min="7" max="16384" width="8.88671875" style="338"/>
  </cols>
  <sheetData>
    <row r="1" spans="1:5">
      <c r="A1" s="335" t="s">
        <v>869</v>
      </c>
      <c r="B1" s="337" t="str">
        <f>Info!C2</f>
        <v>კრისტალი</v>
      </c>
    </row>
    <row r="2" spans="1:5" s="333" customFormat="1" ht="15.75" customHeight="1">
      <c r="A2" s="335" t="s">
        <v>88</v>
      </c>
      <c r="B2" s="336">
        <f>'1. key ratios'!B2</f>
        <v>46203</v>
      </c>
    </row>
    <row r="3" spans="1:5" s="333" customFormat="1" ht="15.75" customHeight="1"/>
    <row r="4" spans="1:5" s="333" customFormat="1" ht="15.75" customHeight="1" thickBot="1">
      <c r="A4" s="582" t="s">
        <v>218</v>
      </c>
      <c r="B4" s="181" t="s">
        <v>136</v>
      </c>
      <c r="C4" s="583"/>
      <c r="D4" s="583"/>
      <c r="E4" s="584" t="s">
        <v>69</v>
      </c>
    </row>
    <row r="5" spans="1:5" s="13" customFormat="1" ht="17.55" customHeight="1">
      <c r="A5" s="182"/>
      <c r="B5" s="183"/>
      <c r="C5" s="184" t="s">
        <v>0</v>
      </c>
      <c r="D5" s="184" t="s">
        <v>1</v>
      </c>
      <c r="E5" s="185" t="s">
        <v>2</v>
      </c>
    </row>
    <row r="6" spans="1:5" ht="14.55" customHeight="1">
      <c r="A6" s="585"/>
      <c r="B6" s="805" t="s">
        <v>116</v>
      </c>
      <c r="C6" s="805" t="s">
        <v>767</v>
      </c>
      <c r="D6" s="806" t="s">
        <v>115</v>
      </c>
      <c r="E6" s="807"/>
    </row>
    <row r="7" spans="1:5" ht="99.6" customHeight="1">
      <c r="A7" s="585"/>
      <c r="B7" s="805"/>
      <c r="C7" s="805"/>
      <c r="D7" s="186" t="s">
        <v>114</v>
      </c>
      <c r="E7" s="187" t="s">
        <v>309</v>
      </c>
    </row>
    <row r="8" spans="1:5" ht="22.5" customHeight="1">
      <c r="A8" s="586">
        <v>1</v>
      </c>
      <c r="B8" s="587" t="s">
        <v>763</v>
      </c>
      <c r="C8" s="588">
        <v>53698545.4067</v>
      </c>
      <c r="D8" s="588">
        <v>0</v>
      </c>
      <c r="E8" s="589">
        <v>53698545.4067</v>
      </c>
    </row>
    <row r="9" spans="1:5">
      <c r="A9" s="586">
        <v>1.1000000000000001</v>
      </c>
      <c r="B9" s="590" t="s">
        <v>77</v>
      </c>
      <c r="C9" s="588">
        <v>22982572.717100002</v>
      </c>
      <c r="D9" s="588"/>
      <c r="E9" s="589">
        <v>22982572.717100002</v>
      </c>
    </row>
    <row r="10" spans="1:5">
      <c r="A10" s="586">
        <v>1.2</v>
      </c>
      <c r="B10" s="590" t="s">
        <v>78</v>
      </c>
      <c r="C10" s="588">
        <v>25331394.4177</v>
      </c>
      <c r="D10" s="588"/>
      <c r="E10" s="589">
        <v>25331394.4177</v>
      </c>
    </row>
    <row r="11" spans="1:5">
      <c r="A11" s="586">
        <v>1.3</v>
      </c>
      <c r="B11" s="590" t="s">
        <v>901</v>
      </c>
      <c r="C11" s="588">
        <v>5384578.2719000001</v>
      </c>
      <c r="D11" s="588"/>
      <c r="E11" s="589">
        <v>5384578.2719000001</v>
      </c>
    </row>
    <row r="12" spans="1:5">
      <c r="A12" s="586">
        <v>2</v>
      </c>
      <c r="B12" s="591" t="s">
        <v>652</v>
      </c>
      <c r="C12" s="588">
        <v>0</v>
      </c>
      <c r="D12" s="588"/>
      <c r="E12" s="589">
        <v>0</v>
      </c>
    </row>
    <row r="13" spans="1:5" ht="27.6">
      <c r="A13" s="586">
        <v>2.1</v>
      </c>
      <c r="B13" s="592" t="s">
        <v>653</v>
      </c>
      <c r="C13" s="588">
        <v>0</v>
      </c>
      <c r="D13" s="588"/>
      <c r="E13" s="589">
        <v>0</v>
      </c>
    </row>
    <row r="14" spans="1:5" ht="34.049999999999997" customHeight="1">
      <c r="A14" s="586">
        <v>3</v>
      </c>
      <c r="B14" s="593" t="s">
        <v>654</v>
      </c>
      <c r="C14" s="588">
        <v>0</v>
      </c>
      <c r="D14" s="588"/>
      <c r="E14" s="589">
        <v>0</v>
      </c>
    </row>
    <row r="15" spans="1:5" ht="32.549999999999997" customHeight="1">
      <c r="A15" s="586">
        <v>4</v>
      </c>
      <c r="B15" s="594" t="s">
        <v>655</v>
      </c>
      <c r="C15" s="588">
        <v>0</v>
      </c>
      <c r="D15" s="588"/>
      <c r="E15" s="589">
        <v>0</v>
      </c>
    </row>
    <row r="16" spans="1:5" ht="22.95" customHeight="1">
      <c r="A16" s="586">
        <v>5</v>
      </c>
      <c r="B16" s="594" t="s">
        <v>656</v>
      </c>
      <c r="C16" s="588">
        <v>0</v>
      </c>
      <c r="D16" s="588">
        <v>0</v>
      </c>
      <c r="E16" s="589">
        <v>0</v>
      </c>
    </row>
    <row r="17" spans="1:5">
      <c r="A17" s="586">
        <v>5.0999999999999996</v>
      </c>
      <c r="B17" s="595" t="s">
        <v>657</v>
      </c>
      <c r="C17" s="588">
        <v>0</v>
      </c>
      <c r="D17" s="588"/>
      <c r="E17" s="589">
        <v>0</v>
      </c>
    </row>
    <row r="18" spans="1:5">
      <c r="A18" s="586">
        <v>5.2</v>
      </c>
      <c r="B18" s="595" t="s">
        <v>500</v>
      </c>
      <c r="C18" s="588">
        <v>0</v>
      </c>
      <c r="D18" s="588"/>
      <c r="E18" s="589">
        <v>0</v>
      </c>
    </row>
    <row r="19" spans="1:5">
      <c r="A19" s="586">
        <v>5.3</v>
      </c>
      <c r="B19" s="595" t="s">
        <v>658</v>
      </c>
      <c r="C19" s="588">
        <v>0</v>
      </c>
      <c r="D19" s="588"/>
      <c r="E19" s="589">
        <v>0</v>
      </c>
    </row>
    <row r="20" spans="1:5" ht="27.6">
      <c r="A20" s="586">
        <v>6</v>
      </c>
      <c r="B20" s="593" t="s">
        <v>659</v>
      </c>
      <c r="C20" s="588">
        <v>591224359.10129333</v>
      </c>
      <c r="D20" s="588">
        <v>0</v>
      </c>
      <c r="E20" s="589">
        <v>591224359.10129333</v>
      </c>
    </row>
    <row r="21" spans="1:5">
      <c r="A21" s="586">
        <v>6.1</v>
      </c>
      <c r="B21" s="595" t="s">
        <v>500</v>
      </c>
      <c r="C21" s="588">
        <v>0</v>
      </c>
      <c r="D21" s="596"/>
      <c r="E21" s="589">
        <v>0</v>
      </c>
    </row>
    <row r="22" spans="1:5">
      <c r="A22" s="586">
        <v>6.2</v>
      </c>
      <c r="B22" s="595" t="s">
        <v>658</v>
      </c>
      <c r="C22" s="588">
        <v>591224359.10129333</v>
      </c>
      <c r="D22" s="596"/>
      <c r="E22" s="589">
        <v>591224359.10129333</v>
      </c>
    </row>
    <row r="23" spans="1:5" ht="27.6">
      <c r="A23" s="586">
        <v>7</v>
      </c>
      <c r="B23" s="597" t="s">
        <v>660</v>
      </c>
      <c r="C23" s="588">
        <v>383791</v>
      </c>
      <c r="D23" s="596">
        <v>383791</v>
      </c>
      <c r="E23" s="589">
        <v>0</v>
      </c>
    </row>
    <row r="24" spans="1:5" ht="27.6">
      <c r="A24" s="586">
        <v>8</v>
      </c>
      <c r="B24" s="597" t="s">
        <v>661</v>
      </c>
      <c r="C24" s="588">
        <v>0</v>
      </c>
      <c r="D24" s="596"/>
      <c r="E24" s="589">
        <v>0</v>
      </c>
    </row>
    <row r="25" spans="1:5">
      <c r="A25" s="586">
        <v>9</v>
      </c>
      <c r="B25" s="594" t="s">
        <v>662</v>
      </c>
      <c r="C25" s="596">
        <v>23623009.300000008</v>
      </c>
      <c r="D25" s="596">
        <v>0</v>
      </c>
      <c r="E25" s="598">
        <v>23623009.300000008</v>
      </c>
    </row>
    <row r="26" spans="1:5">
      <c r="A26" s="586">
        <v>9.1</v>
      </c>
      <c r="B26" s="599" t="s">
        <v>663</v>
      </c>
      <c r="C26" s="588">
        <v>23623009.300000008</v>
      </c>
      <c r="D26" s="596"/>
      <c r="E26" s="589">
        <v>23623009.300000008</v>
      </c>
    </row>
    <row r="27" spans="1:5">
      <c r="A27" s="586">
        <v>9.1999999999999993</v>
      </c>
      <c r="B27" s="599" t="s">
        <v>664</v>
      </c>
      <c r="C27" s="588">
        <v>0</v>
      </c>
      <c r="D27" s="596"/>
      <c r="E27" s="589">
        <v>0</v>
      </c>
    </row>
    <row r="28" spans="1:5">
      <c r="A28" s="586">
        <v>10</v>
      </c>
      <c r="B28" s="594" t="s">
        <v>36</v>
      </c>
      <c r="C28" s="596">
        <v>8713754.7799999993</v>
      </c>
      <c r="D28" s="596">
        <v>8713754.7799999993</v>
      </c>
      <c r="E28" s="598">
        <v>0</v>
      </c>
    </row>
    <row r="29" spans="1:5">
      <c r="A29" s="586">
        <v>10.1</v>
      </c>
      <c r="B29" s="599" t="s">
        <v>665</v>
      </c>
      <c r="C29" s="588">
        <v>0</v>
      </c>
      <c r="D29" s="596"/>
      <c r="E29" s="589">
        <v>0</v>
      </c>
    </row>
    <row r="30" spans="1:5">
      <c r="A30" s="586">
        <v>10.199999999999999</v>
      </c>
      <c r="B30" s="599" t="s">
        <v>666</v>
      </c>
      <c r="C30" s="588">
        <v>8713754.7799999993</v>
      </c>
      <c r="D30" s="596">
        <v>8713754.7799999993</v>
      </c>
      <c r="E30" s="589">
        <v>0</v>
      </c>
    </row>
    <row r="31" spans="1:5">
      <c r="A31" s="586">
        <v>11</v>
      </c>
      <c r="B31" s="594" t="s">
        <v>667</v>
      </c>
      <c r="C31" s="596">
        <v>2026564.96</v>
      </c>
      <c r="D31" s="596">
        <v>0</v>
      </c>
      <c r="E31" s="598">
        <v>2026564.96</v>
      </c>
    </row>
    <row r="32" spans="1:5">
      <c r="A32" s="586">
        <v>11.1</v>
      </c>
      <c r="B32" s="599" t="s">
        <v>668</v>
      </c>
      <c r="C32" s="588">
        <v>1631699.42</v>
      </c>
      <c r="D32" s="596"/>
      <c r="E32" s="589">
        <v>1631699.42</v>
      </c>
    </row>
    <row r="33" spans="1:5">
      <c r="A33" s="586">
        <v>11.2</v>
      </c>
      <c r="B33" s="599" t="s">
        <v>669</v>
      </c>
      <c r="C33" s="588">
        <v>394865.54</v>
      </c>
      <c r="D33" s="596"/>
      <c r="E33" s="589">
        <v>394865.54</v>
      </c>
    </row>
    <row r="34" spans="1:5">
      <c r="A34" s="586">
        <v>13</v>
      </c>
      <c r="B34" s="594" t="s">
        <v>79</v>
      </c>
      <c r="C34" s="588">
        <v>11596124.107500006</v>
      </c>
      <c r="D34" s="596"/>
      <c r="E34" s="589">
        <v>11596124.107500006</v>
      </c>
    </row>
    <row r="35" spans="1:5">
      <c r="A35" s="586">
        <v>13.1</v>
      </c>
      <c r="B35" s="600" t="s">
        <v>670</v>
      </c>
      <c r="C35" s="588">
        <v>3389309.4499999988</v>
      </c>
      <c r="D35" s="596"/>
      <c r="E35" s="589">
        <v>3389309.4499999988</v>
      </c>
    </row>
    <row r="36" spans="1:5">
      <c r="A36" s="586">
        <v>13.2</v>
      </c>
      <c r="B36" s="600" t="s">
        <v>671</v>
      </c>
      <c r="C36" s="588">
        <v>0</v>
      </c>
      <c r="D36" s="596"/>
      <c r="E36" s="589">
        <v>0</v>
      </c>
    </row>
    <row r="37" spans="1:5" ht="42" thickBot="1">
      <c r="A37" s="601"/>
      <c r="B37" s="188" t="s">
        <v>277</v>
      </c>
      <c r="C37" s="602">
        <f>SUM(C8,C12,C14,C15,C16,C20,C23,C24,C25,C28,C31,C34)</f>
        <v>691266148.65549326</v>
      </c>
      <c r="D37" s="602">
        <f t="shared" ref="D37" si="0">SUM(D8,D12,D14,D15,D16,D20,D23,D24,D25,D28,D31,D34)</f>
        <v>9097545.7799999993</v>
      </c>
      <c r="E37" s="603">
        <f>SUM(E8,E12,E14,E15,E16,E20,E23,E24,E25,E28,E31,E34)</f>
        <v>682168602.87549329</v>
      </c>
    </row>
    <row r="38" spans="1:5">
      <c r="C38" s="370"/>
      <c r="D38" s="370"/>
      <c r="E38" s="370"/>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zoomScale="70" zoomScaleNormal="70" workbookViewId="0">
      <pane xSplit="1" ySplit="4" topLeftCell="B5" activePane="bottomRight" state="frozen"/>
      <selection activeCell="C24" sqref="C24"/>
      <selection pane="topRight" activeCell="C24" sqref="C24"/>
      <selection pane="bottomLeft" activeCell="C24" sqref="C24"/>
      <selection pane="bottomRight" activeCell="A3" sqref="A3"/>
    </sheetView>
  </sheetViews>
  <sheetFormatPr defaultRowHeight="13.8" outlineLevelRow="1"/>
  <cols>
    <col min="1" max="1" width="12.6640625" style="9" customWidth="1"/>
    <col min="2" max="2" width="114.21875" style="9" customWidth="1"/>
    <col min="3" max="3" width="20.21875" style="9" customWidth="1"/>
    <col min="4" max="4" width="12.77734375" style="669" customWidth="1"/>
    <col min="5" max="16384" width="8.88671875" style="338"/>
  </cols>
  <sheetData>
    <row r="1" spans="1:4">
      <c r="A1" s="335" t="s">
        <v>869</v>
      </c>
      <c r="B1" s="337" t="str">
        <f>Info!C2</f>
        <v>კრისტალი</v>
      </c>
    </row>
    <row r="2" spans="1:4" s="333" customFormat="1" ht="15.75" customHeight="1">
      <c r="A2" s="335" t="s">
        <v>88</v>
      </c>
      <c r="B2" s="336">
        <f>'1. key ratios'!B2</f>
        <v>46203</v>
      </c>
      <c r="C2" s="9"/>
      <c r="D2" s="669"/>
    </row>
    <row r="3" spans="1:4" s="333" customFormat="1" ht="15.75" customHeight="1">
      <c r="C3" s="9"/>
      <c r="D3" s="669"/>
    </row>
    <row r="4" spans="1:4" s="333" customFormat="1" ht="28.2" thickBot="1">
      <c r="A4" s="333" t="s">
        <v>219</v>
      </c>
      <c r="B4" s="189" t="s">
        <v>139</v>
      </c>
      <c r="C4" s="584" t="s">
        <v>69</v>
      </c>
      <c r="D4" s="669"/>
    </row>
    <row r="5" spans="1:4" ht="27.6">
      <c r="A5" s="281">
        <v>1</v>
      </c>
      <c r="B5" s="623" t="s">
        <v>649</v>
      </c>
      <c r="C5" s="620">
        <v>682168602.87549329</v>
      </c>
    </row>
    <row r="6" spans="1:4">
      <c r="A6" s="190">
        <v>2.1</v>
      </c>
      <c r="B6" s="193" t="s">
        <v>772</v>
      </c>
      <c r="C6" s="685">
        <v>2756922.1285999962</v>
      </c>
    </row>
    <row r="7" spans="1:4" s="626" customFormat="1" ht="27.6" outlineLevel="1">
      <c r="A7" s="191">
        <v>2.2000000000000002</v>
      </c>
      <c r="B7" s="192" t="s">
        <v>773</v>
      </c>
      <c r="C7" s="625">
        <v>211549810</v>
      </c>
      <c r="D7" s="669"/>
    </row>
    <row r="8" spans="1:4" s="626" customFormat="1" ht="27.6">
      <c r="A8" s="191">
        <v>3</v>
      </c>
      <c r="B8" s="627" t="s">
        <v>650</v>
      </c>
      <c r="C8" s="621">
        <v>896475335.00409329</v>
      </c>
      <c r="D8" s="669"/>
    </row>
    <row r="9" spans="1:4">
      <c r="A9" s="190">
        <v>4</v>
      </c>
      <c r="B9" s="193" t="s">
        <v>137</v>
      </c>
      <c r="C9" s="624">
        <v>0</v>
      </c>
    </row>
    <row r="10" spans="1:4" s="626" customFormat="1" ht="27.6" outlineLevel="1">
      <c r="A10" s="191">
        <v>5.0999999999999996</v>
      </c>
      <c r="B10" s="192" t="s">
        <v>143</v>
      </c>
      <c r="C10" s="625">
        <v>-2046859.1543499969</v>
      </c>
      <c r="D10" s="669"/>
    </row>
    <row r="11" spans="1:4" s="626" customFormat="1" ht="27.6" outlineLevel="1">
      <c r="A11" s="191">
        <v>5.2</v>
      </c>
      <c r="B11" s="192" t="s">
        <v>144</v>
      </c>
      <c r="C11" s="684">
        <v>-209571529.79267198</v>
      </c>
      <c r="D11" s="669"/>
    </row>
    <row r="12" spans="1:4" s="626" customFormat="1">
      <c r="A12" s="191">
        <v>6</v>
      </c>
      <c r="B12" s="192" t="s">
        <v>940</v>
      </c>
      <c r="C12" s="624">
        <v>0</v>
      </c>
      <c r="D12" s="669"/>
    </row>
    <row r="13" spans="1:4" s="626" customFormat="1" ht="14.4" thickBot="1">
      <c r="A13" s="179">
        <v>7</v>
      </c>
      <c r="B13" s="628" t="s">
        <v>138</v>
      </c>
      <c r="C13" s="622">
        <v>684856946.05707121</v>
      </c>
      <c r="D13" s="669"/>
    </row>
    <row r="15" spans="1:4">
      <c r="B15" s="254"/>
    </row>
    <row r="17" spans="2:2">
      <c r="B17" s="8"/>
    </row>
    <row r="18" spans="2:2">
      <c r="B18" s="8"/>
    </row>
    <row r="19" spans="2:2">
      <c r="B19" s="8"/>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F4FB51B6-79FD-44F4-88DE-F306D9875A4F}">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2026-07-31T14:02:29Z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c79fde5e-736b-42ca-bc41-ddb220af6442</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